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86D3A14F-FAAB-4E99-8CDF-DD7E23C961AA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RKPD2023!$A$3:$L$86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6" i="1" l="1"/>
  <c r="C85" i="1"/>
  <c r="K85" i="1" s="1"/>
  <c r="C84" i="1"/>
  <c r="K84" i="1" s="1"/>
  <c r="J83" i="1"/>
  <c r="I83" i="1"/>
  <c r="H83" i="1"/>
  <c r="G83" i="1"/>
  <c r="F83" i="1"/>
  <c r="E83" i="1"/>
  <c r="D83" i="1"/>
  <c r="C82" i="1"/>
  <c r="K82" i="1" s="1"/>
  <c r="C81" i="1"/>
  <c r="K80" i="1"/>
  <c r="J79" i="1"/>
  <c r="I79" i="1"/>
  <c r="H79" i="1"/>
  <c r="G79" i="1"/>
  <c r="F79" i="1"/>
  <c r="E79" i="1"/>
  <c r="D79" i="1"/>
  <c r="K78" i="1"/>
  <c r="K77" i="1"/>
  <c r="J76" i="1"/>
  <c r="I76" i="1"/>
  <c r="H76" i="1"/>
  <c r="G76" i="1"/>
  <c r="F76" i="1"/>
  <c r="E76" i="1"/>
  <c r="D76" i="1"/>
  <c r="C76" i="1"/>
  <c r="C75" i="1"/>
  <c r="K74" i="1"/>
  <c r="K73" i="1"/>
  <c r="C72" i="1"/>
  <c r="K72" i="1" s="1"/>
  <c r="K71" i="1"/>
  <c r="C70" i="1"/>
  <c r="K70" i="1" s="1"/>
  <c r="C69" i="1"/>
  <c r="J68" i="1"/>
  <c r="I68" i="1"/>
  <c r="H68" i="1"/>
  <c r="G68" i="1"/>
  <c r="F68" i="1"/>
  <c r="E68" i="1"/>
  <c r="D68" i="1"/>
  <c r="C67" i="1"/>
  <c r="J66" i="1"/>
  <c r="I66" i="1"/>
  <c r="H66" i="1"/>
  <c r="G66" i="1"/>
  <c r="F66" i="1"/>
  <c r="E66" i="1"/>
  <c r="D66" i="1"/>
  <c r="C65" i="1"/>
  <c r="C62" i="1" s="1"/>
  <c r="K64" i="1"/>
  <c r="K63" i="1"/>
  <c r="J62" i="1"/>
  <c r="I62" i="1"/>
  <c r="H62" i="1"/>
  <c r="G62" i="1"/>
  <c r="F62" i="1"/>
  <c r="E62" i="1"/>
  <c r="D62" i="1"/>
  <c r="C61" i="1"/>
  <c r="K61" i="1" s="1"/>
  <c r="K60" i="1"/>
  <c r="C59" i="1"/>
  <c r="J58" i="1"/>
  <c r="I58" i="1"/>
  <c r="H58" i="1"/>
  <c r="G58" i="1"/>
  <c r="F58" i="1"/>
  <c r="E58" i="1"/>
  <c r="D58" i="1"/>
  <c r="C56" i="1"/>
  <c r="K56" i="1" s="1"/>
  <c r="C55" i="1"/>
  <c r="K55" i="1" s="1"/>
  <c r="J54" i="1"/>
  <c r="J53" i="1" s="1"/>
  <c r="I54" i="1"/>
  <c r="I53" i="1" s="1"/>
  <c r="H54" i="1"/>
  <c r="H53" i="1" s="1"/>
  <c r="G54" i="1"/>
  <c r="G53" i="1" s="1"/>
  <c r="F54" i="1"/>
  <c r="F53" i="1" s="1"/>
  <c r="E54" i="1"/>
  <c r="E53" i="1" s="1"/>
  <c r="D54" i="1"/>
  <c r="D53" i="1" s="1"/>
  <c r="C52" i="1"/>
  <c r="K52" i="1" s="1"/>
  <c r="K51" i="1"/>
  <c r="J50" i="1"/>
  <c r="J49" i="1" s="1"/>
  <c r="I50" i="1"/>
  <c r="I49" i="1" s="1"/>
  <c r="H50" i="1"/>
  <c r="H49" i="1" s="1"/>
  <c r="G50" i="1"/>
  <c r="G49" i="1" s="1"/>
  <c r="F50" i="1"/>
  <c r="F49" i="1" s="1"/>
  <c r="E50" i="1"/>
  <c r="E49" i="1" s="1"/>
  <c r="D50" i="1"/>
  <c r="D49" i="1" s="1"/>
  <c r="C48" i="1"/>
  <c r="K48" i="1" s="1"/>
  <c r="K47" i="1"/>
  <c r="K46" i="1"/>
  <c r="C45" i="1"/>
  <c r="K45" i="1" s="1"/>
  <c r="C44" i="1"/>
  <c r="J43" i="1"/>
  <c r="J42" i="1" s="1"/>
  <c r="I43" i="1"/>
  <c r="I42" i="1" s="1"/>
  <c r="H43" i="1"/>
  <c r="H42" i="1" s="1"/>
  <c r="G43" i="1"/>
  <c r="G42" i="1" s="1"/>
  <c r="F43" i="1"/>
  <c r="F42" i="1" s="1"/>
  <c r="E43" i="1"/>
  <c r="E42" i="1" s="1"/>
  <c r="D43" i="1"/>
  <c r="D42" i="1" s="1"/>
  <c r="C41" i="1"/>
  <c r="K41" i="1" s="1"/>
  <c r="C40" i="1"/>
  <c r="K40" i="1" s="1"/>
  <c r="C39" i="1"/>
  <c r="K39" i="1" s="1"/>
  <c r="C38" i="1"/>
  <c r="K38" i="1" s="1"/>
  <c r="C37" i="1"/>
  <c r="K37" i="1" s="1"/>
  <c r="J36" i="1"/>
  <c r="I36" i="1"/>
  <c r="H36" i="1"/>
  <c r="G36" i="1"/>
  <c r="F36" i="1"/>
  <c r="E36" i="1"/>
  <c r="D36" i="1"/>
  <c r="C35" i="1"/>
  <c r="K35" i="1" s="1"/>
  <c r="C34" i="1"/>
  <c r="K34" i="1" s="1"/>
  <c r="C33" i="1"/>
  <c r="J32" i="1"/>
  <c r="I32" i="1"/>
  <c r="H32" i="1"/>
  <c r="G32" i="1"/>
  <c r="F32" i="1"/>
  <c r="E32" i="1"/>
  <c r="D32" i="1"/>
  <c r="C30" i="1"/>
  <c r="J29" i="1"/>
  <c r="I29" i="1"/>
  <c r="H29" i="1"/>
  <c r="G29" i="1"/>
  <c r="F29" i="1"/>
  <c r="E29" i="1"/>
  <c r="D29" i="1"/>
  <c r="C28" i="1"/>
  <c r="K28" i="1" s="1"/>
  <c r="C27" i="1"/>
  <c r="K27" i="1" s="1"/>
  <c r="J26" i="1"/>
  <c r="I26" i="1"/>
  <c r="H26" i="1"/>
  <c r="G26" i="1"/>
  <c r="F26" i="1"/>
  <c r="E26" i="1"/>
  <c r="D26" i="1"/>
  <c r="C25" i="1"/>
  <c r="K25" i="1" s="1"/>
  <c r="C24" i="1"/>
  <c r="K23" i="1"/>
  <c r="J22" i="1"/>
  <c r="I22" i="1"/>
  <c r="H22" i="1"/>
  <c r="G22" i="1"/>
  <c r="F22" i="1"/>
  <c r="E22" i="1"/>
  <c r="D22" i="1"/>
  <c r="K21" i="1"/>
  <c r="C20" i="1"/>
  <c r="C19" i="1"/>
  <c r="K19" i="1" s="1"/>
  <c r="C18" i="1"/>
  <c r="K18" i="1" s="1"/>
  <c r="J17" i="1"/>
  <c r="I17" i="1"/>
  <c r="H17" i="1"/>
  <c r="G17" i="1"/>
  <c r="F17" i="1"/>
  <c r="E17" i="1"/>
  <c r="D17" i="1"/>
  <c r="C15" i="1"/>
  <c r="J14" i="1"/>
  <c r="I14" i="1"/>
  <c r="H14" i="1"/>
  <c r="G14" i="1"/>
  <c r="F14" i="1"/>
  <c r="E14" i="1"/>
  <c r="D14" i="1"/>
  <c r="C13" i="1"/>
  <c r="C12" i="1" s="1"/>
  <c r="J12" i="1"/>
  <c r="I12" i="1"/>
  <c r="H12" i="1"/>
  <c r="G12" i="1"/>
  <c r="F12" i="1"/>
  <c r="E12" i="1"/>
  <c r="D12" i="1"/>
  <c r="C11" i="1"/>
  <c r="J10" i="1"/>
  <c r="I10" i="1"/>
  <c r="H10" i="1"/>
  <c r="G10" i="1"/>
  <c r="F10" i="1"/>
  <c r="E10" i="1"/>
  <c r="D10" i="1"/>
  <c r="C9" i="1"/>
  <c r="K9" i="1" s="1"/>
  <c r="C8" i="1"/>
  <c r="K8" i="1" s="1"/>
  <c r="K7" i="1"/>
  <c r="J6" i="1"/>
  <c r="I6" i="1"/>
  <c r="H6" i="1"/>
  <c r="G6" i="1"/>
  <c r="F6" i="1"/>
  <c r="E6" i="1"/>
  <c r="D6" i="1"/>
  <c r="C26" i="1" l="1"/>
  <c r="C54" i="1"/>
  <c r="C53" i="1" s="1"/>
  <c r="K53" i="1" s="1"/>
  <c r="K13" i="1"/>
  <c r="K65" i="1"/>
  <c r="C50" i="1"/>
  <c r="C49" i="1" s="1"/>
  <c r="K49" i="1" s="1"/>
  <c r="K11" i="1"/>
  <c r="C10" i="1"/>
  <c r="K10" i="1" s="1"/>
  <c r="D5" i="1"/>
  <c r="H5" i="1"/>
  <c r="C29" i="1"/>
  <c r="K29" i="1" s="1"/>
  <c r="K30" i="1"/>
  <c r="D31" i="1"/>
  <c r="H31" i="1"/>
  <c r="G16" i="1"/>
  <c r="G5" i="1"/>
  <c r="C17" i="1"/>
  <c r="K17" i="1" s="1"/>
  <c r="K20" i="1"/>
  <c r="C68" i="1"/>
  <c r="K68" i="1" s="1"/>
  <c r="E16" i="1"/>
  <c r="I16" i="1"/>
  <c r="F31" i="1"/>
  <c r="J31" i="1"/>
  <c r="G57" i="1"/>
  <c r="F16" i="1"/>
  <c r="J16" i="1"/>
  <c r="K26" i="1"/>
  <c r="E57" i="1"/>
  <c r="I57" i="1"/>
  <c r="K62" i="1"/>
  <c r="D16" i="1"/>
  <c r="H16" i="1"/>
  <c r="E31" i="1"/>
  <c r="I31" i="1"/>
  <c r="G31" i="1"/>
  <c r="E5" i="1"/>
  <c r="I5" i="1"/>
  <c r="F57" i="1"/>
  <c r="J57" i="1"/>
  <c r="C22" i="1"/>
  <c r="K24" i="1"/>
  <c r="K86" i="1"/>
  <c r="C83" i="1"/>
  <c r="C6" i="1"/>
  <c r="F5" i="1"/>
  <c r="J5" i="1"/>
  <c r="K12" i="1"/>
  <c r="C32" i="1"/>
  <c r="K33" i="1"/>
  <c r="C36" i="1"/>
  <c r="C58" i="1"/>
  <c r="K59" i="1"/>
  <c r="D57" i="1"/>
  <c r="H57" i="1"/>
  <c r="C43" i="1"/>
  <c r="K44" i="1"/>
  <c r="C66" i="1"/>
  <c r="K67" i="1"/>
  <c r="C14" i="1"/>
  <c r="K15" i="1"/>
  <c r="C79" i="1"/>
  <c r="K81" i="1"/>
  <c r="K76" i="1"/>
  <c r="K69" i="1"/>
  <c r="K75" i="1"/>
  <c r="H4" i="1" l="1"/>
  <c r="K50" i="1"/>
  <c r="K54" i="1"/>
  <c r="G4" i="1"/>
  <c r="J4" i="1"/>
  <c r="E4" i="1"/>
  <c r="D4" i="1"/>
  <c r="I4" i="1"/>
  <c r="F4" i="1"/>
  <c r="K43" i="1"/>
  <c r="C42" i="1"/>
  <c r="K36" i="1"/>
  <c r="K83" i="1"/>
  <c r="K14" i="1"/>
  <c r="K22" i="1"/>
  <c r="C16" i="1"/>
  <c r="K79" i="1"/>
  <c r="K32" i="1"/>
  <c r="C31" i="1"/>
  <c r="K66" i="1"/>
  <c r="K58" i="1"/>
  <c r="C57" i="1"/>
  <c r="C5" i="1"/>
  <c r="K6" i="1"/>
  <c r="K16" i="1" l="1"/>
  <c r="K31" i="1"/>
  <c r="K42" i="1"/>
  <c r="K57" i="1"/>
  <c r="K5" i="1"/>
  <c r="C4" i="1"/>
  <c r="K4" i="1" l="1"/>
</calcChain>
</file>

<file path=xl/sharedStrings.xml><?xml version="1.0" encoding="utf-8"?>
<sst xmlns="http://schemas.openxmlformats.org/spreadsheetml/2006/main" count="192" uniqueCount="183">
  <si>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</si>
  <si>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</si>
  <si>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</si>
  <si>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</si>
  <si>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</si>
  <si>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</si>
  <si>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</si>
  <si>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</si>
  <si>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</si>
  <si>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</si>
  <si>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</si>
  <si>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</si>
  <si>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</si>
  <si>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</si>
  <si>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</si>
  <si>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</si>
  <si>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</si>
  <si>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</si>
  <si>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</si>
  <si>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</si>
  <si>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</si>
  <si>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</si>
  <si>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</si>
  <si>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</si>
  <si>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</si>
  <si>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</si>
  <si>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</si>
  <si>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</si>
  <si>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</si>
  <si>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</si>
  <si>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</si>
  <si>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</si>
  <si>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</si>
  <si>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</si>
  <si>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</si>
  <si>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</si>
  <si>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</si>
  <si>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</si>
  <si>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</si>
  <si>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</si>
  <si>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</si>
  <si>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</si>
  <si>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</si>
  <si>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</si>
  <si>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</si>
  <si>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</si>
  <si>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</si>
  <si>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</si>
  <si>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</si>
  <si>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</si>
  <si>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</si>
  <si>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</si>
  <si>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</si>
  <si>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</si>
  <si>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</si>
  <si>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</si>
  <si>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</si>
  <si>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</si>
  <si>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</si>
  <si>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</si>
  <si>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</si>
  <si>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</si>
  <si>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</si>
  <si>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</si>
  <si>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</si>
  <si>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</si>
  <si>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X.XX.01.2.07</t>
  </si>
  <si>
    <t>Pengadaan Barang Milik Daerah Penunjang Urusan Pemerintah Daerah</t>
  </si>
  <si>
    <t>X.XX.01.2.07.09</t>
  </si>
  <si>
    <t>Pengadaan Gedung Kantor atau Bangunan Lainnya</t>
  </si>
  <si>
    <t>Desk_1304 disamakan dengan penetapan 2022</t>
  </si>
  <si>
    <t>3.31.2.07.0.00.05.0000</t>
  </si>
  <si>
    <t>Dinas Perindustrian dan Tenaga Kerja</t>
  </si>
  <si>
    <t>PROGRAM PELATIHAN KERJA DAN PRODUKTIVITAS TENAGA KERJA</t>
  </si>
  <si>
    <t>2.07.03.2.01</t>
  </si>
  <si>
    <t>Pelaksanaan Pelatihan berdasarkan Unit Kompetensi</t>
  </si>
  <si>
    <t>2.07.03.2.01.01</t>
  </si>
  <si>
    <t>Proses Pelaksanaan Pendidikan dan Pelatihan Keterampilan bagi Pencari Kerja berdasarkan Klaster Kompetensi</t>
  </si>
  <si>
    <t>2.07.03.2.01.02</t>
  </si>
  <si>
    <t>Koordinasi Lintas Lembaga dan Kerja Sama dengan Sektor Swasta untuk Penyediaan Instruktur serta Sarana dan Prasarana Lembaga Pelatihan Kerja</t>
  </si>
  <si>
    <t>2.07.03.2.01.03</t>
  </si>
  <si>
    <t>Pengadaan Sarana Pelatihan Kerja Kabupaten/Kota</t>
  </si>
  <si>
    <t>Desk_1304 Honorarium pengadaan barang jasa menjadi satu di rekening belanja modal, pagu untuk dibahas di TAPD</t>
  </si>
  <si>
    <t>2.07.03.2.02</t>
  </si>
  <si>
    <t>Pembinaan Lembaga Pelatihan Kerja Swasta</t>
  </si>
  <si>
    <t>2.07.03.2.02.01</t>
  </si>
  <si>
    <t>2.07.03.2.04</t>
  </si>
  <si>
    <t>Konsultansi Produktivitas pada Perusahaan Kecil</t>
  </si>
  <si>
    <t>2.07.03.2.04.01</t>
  </si>
  <si>
    <t>Pelaksanaan Konsultasi Produktivitas kepada Perusahaan Kecil</t>
  </si>
  <si>
    <t>2.07.03.2.05</t>
  </si>
  <si>
    <t>Pengukuran Produktivitas Tingkat Daerah Kabupaten/Kota</t>
  </si>
  <si>
    <t>2.07.03.2.05.01</t>
  </si>
  <si>
    <t>Pengukuran Kompetensi dan Produktivitas Tenaga Kerja</t>
  </si>
  <si>
    <t>PROGRAM PENEMPATAN TENAGA KERJA</t>
  </si>
  <si>
    <t>2.07.04.2.01</t>
  </si>
  <si>
    <t>Pelayanan Antarkerja di Daerah Kabupaten/Kota</t>
  </si>
  <si>
    <t>2.07.04.2.01.01</t>
  </si>
  <si>
    <t>Penyediaan Sumber Daya Pelayanan antar Kerja</t>
  </si>
  <si>
    <t>2.07.04.2.01.03</t>
  </si>
  <si>
    <t>Penyuluhan dan Bimbingan Jabatan bagi Pencari Kerja</t>
  </si>
  <si>
    <t>2.07.04.2.01.04</t>
  </si>
  <si>
    <t>Penyelenggaraan Unit Layanan Disabilitas Ketenagakerjaan</t>
  </si>
  <si>
    <t>2.07.04.2.01.05</t>
  </si>
  <si>
    <t>Perluasan Kesempatan Kerja</t>
  </si>
  <si>
    <t>2.07.04.2.03</t>
  </si>
  <si>
    <t>Pengelolaan Informasi Pasar Kerja</t>
  </si>
  <si>
    <t>2.07.04.2.03.01</t>
  </si>
  <si>
    <t>Pemeliharaan dan Operasional Aplikasi Informasi Pasar Kerja Online</t>
  </si>
  <si>
    <t>2.07.04.2.03.02</t>
  </si>
  <si>
    <t>Pelayanan dan Penyediaan Informasi Pasar Kerja Online</t>
  </si>
  <si>
    <t>2.07.04.2.03.03</t>
  </si>
  <si>
    <t>Job Fair/Bursa Kerja</t>
  </si>
  <si>
    <t>2.07.04.2.04</t>
  </si>
  <si>
    <t>Pelindungan PMI (Pra dan Purna Penempatan) di Daerah Kabupaten/Kota</t>
  </si>
  <si>
    <t>2.07.04.2.04.01</t>
  </si>
  <si>
    <t>Peningkatan Pelindungan dan Kompetensi Calon Pekerja Migran Indonesia (PMI)/Pekerja Migran Indonesia (PMI)</t>
  </si>
  <si>
    <t>2.07.04.2.04.02</t>
  </si>
  <si>
    <t>Penyediaan Layanan Terpadu pada Calon Pekerja Migran</t>
  </si>
  <si>
    <t>2.07.04.2.05</t>
  </si>
  <si>
    <t>Penerbitan Perpanjangan IMTA yang Lokasi Kerja dalam 1 (satu) Daerah Kabupaten/Kota</t>
  </si>
  <si>
    <t>2.07.04.2.05.01</t>
  </si>
  <si>
    <t>Koordinasi dan Sinkronisasi Perpanjangan IMTA yang Lokasi Kerja dalam 1 (satu) Daerah Kabupaten/Kota</t>
  </si>
  <si>
    <t>PROGRAM HUBUNGAN INDUSTRIAL</t>
  </si>
  <si>
    <t>2.07.05.2.01</t>
  </si>
  <si>
    <t>Pengesahan Peraturan Perusahaan dan Pendaftaran Perjanjian Kerja Bersama untuk Perusahaan yang hanya Beroperasi dalam 1 (satu) Daerah Kabupaten/Kota</t>
  </si>
  <si>
    <t>2.07.05.2.01.01</t>
  </si>
  <si>
    <t>Pengesahan Peraturan Perusahaan bagi Perusahaan</t>
  </si>
  <si>
    <t>2.07.05.2.01.02</t>
  </si>
  <si>
    <t>Pendaftaran Perjanjian Kerjasama bagi Perusahaan</t>
  </si>
  <si>
    <t>2.07.05.2.01.03</t>
  </si>
  <si>
    <t>Penyelenggaraan Pendataan dan Informasi Sarana Hubungan Industrial dan Jaminan Sosial Tenaga Kerja serta Pengupahan</t>
  </si>
  <si>
    <t>2.07.05.2.02</t>
  </si>
  <si>
    <t>Pencegahan dan Penyelesaian Perselisihan Hubungan Industrial, Mogok Kerja dan Penutupan Perusahaan di Daerah Kabupaten/Kota</t>
  </si>
  <si>
    <t>2.07.05.2.02.01</t>
  </si>
  <si>
    <t>Pencegahan Perselisihan Hubungan Industrial, Mogok Kerja, dan Penutupan Perusahaan yang Berakibat/Berdampak pada Kepentingan di 1 (satu) Daerah Kabupaten/Kota</t>
  </si>
  <si>
    <t>2.07.05.2.02.02</t>
  </si>
  <si>
    <t>Penyelesaian Perselisihan Hubungan Industrial, Mogok Kerja, dan Penutupan Perusahaan yang Berakibat/Berdampak pada Kepentingan di 1 (satu) Daerah Kabupaten/Kota</t>
  </si>
  <si>
    <t>2.07.05.2.02.03</t>
  </si>
  <si>
    <t>Penyelenggaraan Verifikasi dan Rekapitulasi Keanggotaan pada Organisasi Pengusaha, Federasi dan Konfederasi Serikat Pekerja/Serikat Buruh serta Non Afiliasi</t>
  </si>
  <si>
    <t>2.07.05.2.02.04</t>
  </si>
  <si>
    <t>Pelaksanaan Operasional Lembaga Kerjasama Tripartit Daerah Kabupaten/Kota</t>
  </si>
  <si>
    <t>2.07.05.2.02.05</t>
  </si>
  <si>
    <t>Pengembangan Pelaksanaan Jaminan Sosial Tenaga Kerja dan Fasilitas Kesejahteraan Pekerja</t>
  </si>
  <si>
    <t>PROGRAM PERENCANAAN DAN PEMBANGUNAN INDUSTRI</t>
  </si>
  <si>
    <t>3.31.02.2.01</t>
  </si>
  <si>
    <t>Penyusunan dan Evaluasi Rencana Pembangunan Industri Kabupaten/Kota</t>
  </si>
  <si>
    <t>3.31.02.2.01.02</t>
  </si>
  <si>
    <t>Koordinasi, Sinkronisasi, dan Pelaksanaan Kebijakan Percepatan Pengembangan, Penyebaran dan Perwilayahan Industri</t>
  </si>
  <si>
    <t>3.31.02.2.01.03</t>
  </si>
  <si>
    <t>Koordinasi, Sinkronisasi, dan pelaksanaan Pembangunan Sumber Daya Industri</t>
  </si>
  <si>
    <t>3.31.02.2.01.04</t>
  </si>
  <si>
    <t>Koordinasi, Sinkronisasi, dan Pelaksanaan Pembangunan Sarana dan Prasarana Industri</t>
  </si>
  <si>
    <t>3.31.02.2.01.05</t>
  </si>
  <si>
    <t>Koordinasi, Sinkronisasi, dan Pelaksanaan Pemberdayaan Industri dan Peran Serta Masyarakat</t>
  </si>
  <si>
    <t>3.31.02.2.01.06</t>
  </si>
  <si>
    <t>Evaluasi terhadap Pelaksanaan Rencana Pembangunan Industri</t>
  </si>
  <si>
    <t>PROGRAM PENGENDALIAN IZIN USAHA INDUSTRI KABUPATEN/KOTA</t>
  </si>
  <si>
    <t>3.31.03.2.01</t>
  </si>
  <si>
    <t>Penerbitan Izin Usaha Industri (IUI), Izin Perluasan Usaha Industri (IPUI), Izin Usaha Kawasan Industri (IUKI) dan Izin Perluasan Kawasan Industri (IPKI) Kewenangan Kabupaten/Kota</t>
  </si>
  <si>
    <t>3.31.03.2.01.01</t>
  </si>
  <si>
    <t>Fasilitasi Pemenuhan Komitmen perolehan IUI, IPUI, IUKI dan IPKI Kewenangan Kabupaten/Kota dalam Sistem Informasi Industri Nasional (SIINas) yang Terintegrasi dengan Sistem Pelayanan Perizinan Berusaha Terintegrasi secara Elektronik</t>
  </si>
  <si>
    <t>3.31.03.2.01.02</t>
  </si>
  <si>
    <t>Koordinasi dan Sinkronisasi Pengawasan Perizinan di Bidang Industri Dalam Lingkup IUI, IPUI, IUKI dan IPKI Kewenangan Kabupaten/ Kota</t>
  </si>
  <si>
    <t>PROGRAM PENGELOLAAN SISTEM INFORMASI INDUSTRI NASIONAL</t>
  </si>
  <si>
    <t>3.31.04.2.01</t>
  </si>
  <si>
    <t>Penyediaan Informasi Industri untuk Informasi Industri untuk IUI, IPUI, IUKI dan IPKI Kewenangan Kabupaten/Kota</t>
  </si>
  <si>
    <t>3.31.04.2.01.01</t>
  </si>
  <si>
    <t>Fasilitasi Pengumpulan, Pengolahan dan Analisis Data Industri, Data Kawasan Industri serta Data Lain Lingkup Kabupaten/Kota melalui Sistem Informasi Industri Nasional (SIINas)</t>
  </si>
  <si>
    <t>3.31.04.2.01.02</t>
  </si>
  <si>
    <t>Diseminasi, Publikasi Data Informasi dan Analisa Industri Kabupaten/Kota melalui SIINas</t>
  </si>
  <si>
    <t>X.XX.01.2.07.06</t>
  </si>
  <si>
    <t>Pengadaan Peralatan dan Mesin Lainnya</t>
  </si>
  <si>
    <t>disamakan dengan penetapan 2022</t>
  </si>
  <si>
    <t>diseragamkan</t>
  </si>
  <si>
    <t>Komponen kegiatan padat karya, transmigrasi, wira usaha baru, bahas TAPD (Pagu dibahas TAPD)
25 juta untuk Penyusunan dokumen RTKD</t>
  </si>
  <si>
    <t>40,32Juta untuk Jamsos naker @16.800 x 1.000 org x 12 bln</t>
  </si>
  <si>
    <t>pagu disamakan 2022</t>
  </si>
  <si>
    <t>pagu sesuai standar (anggaran 9,5jt : karnaval 5jt, sarung batik 4,5 jt)</t>
  </si>
  <si>
    <t>7,5Juta utk Pengamanan 5 pompa air @1,5jt, 6,19Juta utk Pengadaan lonceng listrik 5 titik @1,238jt</t>
  </si>
  <si>
    <t>Penyesuaian pagu sesuai tahun 2022</t>
  </si>
  <si>
    <t>kenaikan BBM 16.973.000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</si>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</sst>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86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182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71</v>
      </c>
      <c r="B4" s="22" t="s">
        <v>72</v>
      </c>
      <c r="C4" s="23">
        <f t="shared" ref="C4:J4" si="0">SUM(C5,C16,C31,C42,C49,C53,C57)</f>
        <v>8846327000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1788200000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61" si="1">SUM(C4:J4)</f>
        <v>10634527000</v>
      </c>
      <c r="L4" s="24"/>
    </row>
    <row r="5" spans="1:12" ht="31" outlineLevel="1" x14ac:dyDescent="0.4">
      <c r="A5" s="9">
        <v>8.8229166666666678E-2</v>
      </c>
      <c r="B5" s="10" t="s">
        <v>73</v>
      </c>
      <c r="C5" s="11">
        <f t="shared" ref="C5:J5" si="2">SUM(C6,C10,C12,C14)</f>
        <v>280690000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1788200000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2068890000</v>
      </c>
      <c r="L5" s="12"/>
    </row>
    <row r="6" spans="1:12" ht="31" outlineLevel="2" x14ac:dyDescent="0.4">
      <c r="A6" s="13" t="s">
        <v>74</v>
      </c>
      <c r="B6" s="14" t="s">
        <v>75</v>
      </c>
      <c r="C6" s="15">
        <f t="shared" ref="C6:J6" si="3">SUM(C7:C9)</f>
        <v>85660000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1788200000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1873860000</v>
      </c>
      <c r="L6" s="16"/>
    </row>
    <row r="7" spans="1:12" ht="46.5" outlineLevel="3" x14ac:dyDescent="0.4">
      <c r="A7" s="17" t="s">
        <v>76</v>
      </c>
      <c r="B7" s="18" t="s">
        <v>77</v>
      </c>
      <c r="C7" s="19">
        <v>0</v>
      </c>
      <c r="D7" s="19"/>
      <c r="E7" s="19"/>
      <c r="F7" s="19"/>
      <c r="G7" s="19">
        <v>1788200000</v>
      </c>
      <c r="H7" s="19"/>
      <c r="I7" s="19"/>
      <c r="J7" s="19"/>
      <c r="K7" s="19">
        <f t="shared" si="1"/>
        <v>1788200000</v>
      </c>
      <c r="L7" s="20"/>
    </row>
    <row r="8" spans="1:12" ht="62" outlineLevel="3" x14ac:dyDescent="0.4">
      <c r="A8" s="17" t="s">
        <v>78</v>
      </c>
      <c r="B8" s="18" t="s">
        <v>79</v>
      </c>
      <c r="C8" s="19">
        <f>111102000-25442000</f>
        <v>85660000</v>
      </c>
      <c r="D8" s="19"/>
      <c r="E8" s="19"/>
      <c r="F8" s="19"/>
      <c r="G8" s="19"/>
      <c r="H8" s="19"/>
      <c r="I8" s="19"/>
      <c r="J8" s="19"/>
      <c r="K8" s="19">
        <f t="shared" si="1"/>
        <v>85660000</v>
      </c>
      <c r="L8" s="20" t="s">
        <v>173</v>
      </c>
    </row>
    <row r="9" spans="1:12" ht="46.5" outlineLevel="3" x14ac:dyDescent="0.4">
      <c r="A9" s="17" t="s">
        <v>80</v>
      </c>
      <c r="B9" s="18" t="s">
        <v>81</v>
      </c>
      <c r="C9" s="19">
        <f>590800000-590800000</f>
        <v>0</v>
      </c>
      <c r="D9" s="19"/>
      <c r="E9" s="19"/>
      <c r="F9" s="19"/>
      <c r="G9" s="19"/>
      <c r="H9" s="19"/>
      <c r="I9" s="19"/>
      <c r="J9" s="19"/>
      <c r="K9" s="19">
        <f t="shared" si="1"/>
        <v>0</v>
      </c>
      <c r="L9" s="20" t="s">
        <v>82</v>
      </c>
    </row>
    <row r="10" spans="1:12" outlineLevel="2" x14ac:dyDescent="0.4">
      <c r="A10" s="13" t="s">
        <v>83</v>
      </c>
      <c r="B10" s="14" t="s">
        <v>84</v>
      </c>
      <c r="C10" s="15">
        <f t="shared" ref="C10:J10" si="4">SUM(C11)</f>
        <v>83500000</v>
      </c>
      <c r="D10" s="15">
        <f t="shared" si="4"/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  <c r="I10" s="15">
        <f t="shared" si="4"/>
        <v>0</v>
      </c>
      <c r="J10" s="15">
        <f t="shared" si="4"/>
        <v>0</v>
      </c>
      <c r="K10" s="15">
        <f t="shared" si="1"/>
        <v>83500000</v>
      </c>
      <c r="L10" s="16"/>
    </row>
    <row r="11" spans="1:12" outlineLevel="3" x14ac:dyDescent="0.4">
      <c r="A11" s="17" t="s">
        <v>85</v>
      </c>
      <c r="B11" s="18" t="s">
        <v>84</v>
      </c>
      <c r="C11" s="19">
        <f>143453000-59953000</f>
        <v>83500000</v>
      </c>
      <c r="D11" s="19"/>
      <c r="E11" s="19"/>
      <c r="F11" s="19"/>
      <c r="G11" s="19"/>
      <c r="H11" s="19"/>
      <c r="I11" s="19"/>
      <c r="J11" s="19"/>
      <c r="K11" s="19">
        <f t="shared" si="1"/>
        <v>83500000</v>
      </c>
      <c r="L11" s="20" t="s">
        <v>70</v>
      </c>
    </row>
    <row r="12" spans="1:12" outlineLevel="2" x14ac:dyDescent="0.4">
      <c r="A12" s="13" t="s">
        <v>86</v>
      </c>
      <c r="B12" s="14" t="s">
        <v>87</v>
      </c>
      <c r="C12" s="15">
        <f t="shared" ref="C12:J12" si="5">SUM(C13)</f>
        <v>81530000</v>
      </c>
      <c r="D12" s="15">
        <f t="shared" si="5"/>
        <v>0</v>
      </c>
      <c r="E12" s="15">
        <f t="shared" si="5"/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1"/>
        <v>81530000</v>
      </c>
      <c r="L12" s="16"/>
    </row>
    <row r="13" spans="1:12" ht="31" outlineLevel="3" x14ac:dyDescent="0.4">
      <c r="A13" s="17" t="s">
        <v>88</v>
      </c>
      <c r="B13" s="18" t="s">
        <v>89</v>
      </c>
      <c r="C13" s="19">
        <f>95638000-14108000</f>
        <v>81530000</v>
      </c>
      <c r="D13" s="19"/>
      <c r="E13" s="19"/>
      <c r="F13" s="19"/>
      <c r="G13" s="19"/>
      <c r="H13" s="19"/>
      <c r="I13" s="19"/>
      <c r="J13" s="19"/>
      <c r="K13" s="19">
        <f t="shared" si="1"/>
        <v>81530000</v>
      </c>
      <c r="L13" s="20" t="s">
        <v>70</v>
      </c>
    </row>
    <row r="14" spans="1:12" ht="31" outlineLevel="2" x14ac:dyDescent="0.4">
      <c r="A14" s="13" t="s">
        <v>90</v>
      </c>
      <c r="B14" s="14" t="s">
        <v>91</v>
      </c>
      <c r="C14" s="15">
        <f t="shared" ref="C14:J14" si="6">SUM(C15)</f>
        <v>30000000</v>
      </c>
      <c r="D14" s="15">
        <f t="shared" si="6"/>
        <v>0</v>
      </c>
      <c r="E14" s="15">
        <f t="shared" si="6"/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1"/>
        <v>30000000</v>
      </c>
      <c r="L14" s="16"/>
    </row>
    <row r="15" spans="1:12" ht="31" outlineLevel="3" x14ac:dyDescent="0.4">
      <c r="A15" s="17" t="s">
        <v>92</v>
      </c>
      <c r="B15" s="18" t="s">
        <v>93</v>
      </c>
      <c r="C15" s="19">
        <f>86259000-56259000</f>
        <v>30000000</v>
      </c>
      <c r="D15" s="19"/>
      <c r="E15" s="19"/>
      <c r="F15" s="19"/>
      <c r="G15" s="19"/>
      <c r="H15" s="19"/>
      <c r="I15" s="19"/>
      <c r="J15" s="19"/>
      <c r="K15" s="19">
        <f t="shared" si="1"/>
        <v>30000000</v>
      </c>
      <c r="L15" s="20"/>
    </row>
    <row r="16" spans="1:12" outlineLevel="1" x14ac:dyDescent="0.4">
      <c r="A16" s="9">
        <v>8.8240740740740745E-2</v>
      </c>
      <c r="B16" s="10" t="s">
        <v>94</v>
      </c>
      <c r="C16" s="11">
        <f t="shared" ref="C16:J16" si="7">SUM(C17,C22,C26,C29)</f>
        <v>243500000</v>
      </c>
      <c r="D16" s="11">
        <f t="shared" si="7"/>
        <v>0</v>
      </c>
      <c r="E16" s="11">
        <f t="shared" si="7"/>
        <v>0</v>
      </c>
      <c r="F16" s="11">
        <f t="shared" si="7"/>
        <v>0</v>
      </c>
      <c r="G16" s="11">
        <f t="shared" si="7"/>
        <v>0</v>
      </c>
      <c r="H16" s="11">
        <f t="shared" si="7"/>
        <v>0</v>
      </c>
      <c r="I16" s="11">
        <f t="shared" si="7"/>
        <v>0</v>
      </c>
      <c r="J16" s="11">
        <f t="shared" si="7"/>
        <v>0</v>
      </c>
      <c r="K16" s="11">
        <f t="shared" si="1"/>
        <v>243500000</v>
      </c>
      <c r="L16" s="12"/>
    </row>
    <row r="17" spans="1:12" outlineLevel="2" x14ac:dyDescent="0.4">
      <c r="A17" s="13" t="s">
        <v>95</v>
      </c>
      <c r="B17" s="14" t="s">
        <v>96</v>
      </c>
      <c r="C17" s="15">
        <f t="shared" ref="C17:J17" si="8">SUM(C18:C21)</f>
        <v>85000000</v>
      </c>
      <c r="D17" s="15">
        <f t="shared" si="8"/>
        <v>0</v>
      </c>
      <c r="E17" s="15">
        <f t="shared" si="8"/>
        <v>0</v>
      </c>
      <c r="F17" s="15">
        <f t="shared" si="8"/>
        <v>0</v>
      </c>
      <c r="G17" s="15">
        <f t="shared" si="8"/>
        <v>0</v>
      </c>
      <c r="H17" s="15">
        <f t="shared" si="8"/>
        <v>0</v>
      </c>
      <c r="I17" s="15">
        <f t="shared" si="8"/>
        <v>0</v>
      </c>
      <c r="J17" s="15">
        <f t="shared" si="8"/>
        <v>0</v>
      </c>
      <c r="K17" s="15">
        <f t="shared" si="1"/>
        <v>85000000</v>
      </c>
      <c r="L17" s="16"/>
    </row>
    <row r="18" spans="1:12" outlineLevel="3" x14ac:dyDescent="0.4">
      <c r="A18" s="17" t="s">
        <v>97</v>
      </c>
      <c r="B18" s="18" t="s">
        <v>98</v>
      </c>
      <c r="C18" s="19">
        <f>80000000-55000000</f>
        <v>25000000</v>
      </c>
      <c r="D18" s="19"/>
      <c r="E18" s="19"/>
      <c r="F18" s="19"/>
      <c r="G18" s="19"/>
      <c r="H18" s="19"/>
      <c r="I18" s="19"/>
      <c r="J18" s="19"/>
      <c r="K18" s="19">
        <f t="shared" si="1"/>
        <v>25000000</v>
      </c>
      <c r="L18" s="20"/>
    </row>
    <row r="19" spans="1:12" ht="31" outlineLevel="3" x14ac:dyDescent="0.4">
      <c r="A19" s="17" t="s">
        <v>99</v>
      </c>
      <c r="B19" s="18" t="s">
        <v>100</v>
      </c>
      <c r="C19" s="19">
        <f>35000000-10000000</f>
        <v>25000000</v>
      </c>
      <c r="D19" s="19"/>
      <c r="E19" s="19"/>
      <c r="F19" s="19"/>
      <c r="G19" s="19"/>
      <c r="H19" s="19"/>
      <c r="I19" s="19"/>
      <c r="J19" s="19"/>
      <c r="K19" s="19">
        <f t="shared" si="1"/>
        <v>25000000</v>
      </c>
      <c r="L19" s="20"/>
    </row>
    <row r="20" spans="1:12" ht="31" outlineLevel="3" x14ac:dyDescent="0.4">
      <c r="A20" s="17" t="s">
        <v>101</v>
      </c>
      <c r="B20" s="18" t="s">
        <v>102</v>
      </c>
      <c r="C20" s="19">
        <f>15000000-5000000</f>
        <v>10000000</v>
      </c>
      <c r="D20" s="19"/>
      <c r="E20" s="19"/>
      <c r="F20" s="19"/>
      <c r="G20" s="19"/>
      <c r="H20" s="19"/>
      <c r="I20" s="19"/>
      <c r="J20" s="19"/>
      <c r="K20" s="19">
        <f t="shared" si="1"/>
        <v>10000000</v>
      </c>
      <c r="L20" s="20"/>
    </row>
    <row r="21" spans="1:12" ht="46.5" outlineLevel="3" x14ac:dyDescent="0.4">
      <c r="A21" s="17" t="s">
        <v>103</v>
      </c>
      <c r="B21" s="18" t="s">
        <v>104</v>
      </c>
      <c r="C21" s="19">
        <v>25000000</v>
      </c>
      <c r="D21" s="19"/>
      <c r="E21" s="19"/>
      <c r="F21" s="19"/>
      <c r="G21" s="19"/>
      <c r="H21" s="19"/>
      <c r="I21" s="19"/>
      <c r="J21" s="19"/>
      <c r="K21" s="19">
        <f t="shared" si="1"/>
        <v>25000000</v>
      </c>
      <c r="L21" s="20" t="s">
        <v>175</v>
      </c>
    </row>
    <row r="22" spans="1:12" outlineLevel="2" x14ac:dyDescent="0.4">
      <c r="A22" s="13" t="s">
        <v>105</v>
      </c>
      <c r="B22" s="14" t="s">
        <v>106</v>
      </c>
      <c r="C22" s="15">
        <f t="shared" ref="C22:J22" si="9">SUM(C23:C25)</f>
        <v>115500000</v>
      </c>
      <c r="D22" s="15">
        <f t="shared" si="9"/>
        <v>0</v>
      </c>
      <c r="E22" s="15">
        <f t="shared" si="9"/>
        <v>0</v>
      </c>
      <c r="F22" s="15">
        <f t="shared" si="9"/>
        <v>0</v>
      </c>
      <c r="G22" s="15">
        <f t="shared" si="9"/>
        <v>0</v>
      </c>
      <c r="H22" s="15">
        <f t="shared" si="9"/>
        <v>0</v>
      </c>
      <c r="I22" s="15">
        <f t="shared" si="9"/>
        <v>0</v>
      </c>
      <c r="J22" s="15">
        <f t="shared" si="9"/>
        <v>0</v>
      </c>
      <c r="K22" s="15">
        <f t="shared" si="1"/>
        <v>115500000</v>
      </c>
      <c r="L22" s="16"/>
    </row>
    <row r="23" spans="1:12" ht="31" outlineLevel="3" x14ac:dyDescent="0.4">
      <c r="A23" s="17" t="s">
        <v>107</v>
      </c>
      <c r="B23" s="18" t="s">
        <v>108</v>
      </c>
      <c r="C23" s="19">
        <v>30500000</v>
      </c>
      <c r="D23" s="19"/>
      <c r="E23" s="19"/>
      <c r="F23" s="19"/>
      <c r="G23" s="19"/>
      <c r="H23" s="19"/>
      <c r="I23" s="19"/>
      <c r="J23" s="19"/>
      <c r="K23" s="19">
        <f t="shared" si="1"/>
        <v>30500000</v>
      </c>
      <c r="L23" s="20"/>
    </row>
    <row r="24" spans="1:12" ht="31" outlineLevel="3" x14ac:dyDescent="0.4">
      <c r="A24" s="17" t="s">
        <v>109</v>
      </c>
      <c r="B24" s="18" t="s">
        <v>110</v>
      </c>
      <c r="C24" s="19">
        <f>15000000-5000000</f>
        <v>10000000</v>
      </c>
      <c r="D24" s="19"/>
      <c r="E24" s="19"/>
      <c r="F24" s="19"/>
      <c r="G24" s="19"/>
      <c r="H24" s="19"/>
      <c r="I24" s="19"/>
      <c r="J24" s="19"/>
      <c r="K24" s="19">
        <f t="shared" si="1"/>
        <v>10000000</v>
      </c>
      <c r="L24" s="20"/>
    </row>
    <row r="25" spans="1:12" outlineLevel="3" x14ac:dyDescent="0.4">
      <c r="A25" s="17" t="s">
        <v>111</v>
      </c>
      <c r="B25" s="18" t="s">
        <v>112</v>
      </c>
      <c r="C25" s="19">
        <f>106407000-31407000</f>
        <v>75000000</v>
      </c>
      <c r="D25" s="19"/>
      <c r="E25" s="19"/>
      <c r="F25" s="19"/>
      <c r="G25" s="19"/>
      <c r="H25" s="19"/>
      <c r="I25" s="19"/>
      <c r="J25" s="19"/>
      <c r="K25" s="19">
        <f t="shared" si="1"/>
        <v>75000000</v>
      </c>
      <c r="L25" s="20"/>
    </row>
    <row r="26" spans="1:12" ht="31" outlineLevel="2" x14ac:dyDescent="0.4">
      <c r="A26" s="13" t="s">
        <v>113</v>
      </c>
      <c r="B26" s="14" t="s">
        <v>114</v>
      </c>
      <c r="C26" s="15">
        <f t="shared" ref="C26:J26" si="10">SUM(C27:C28)</f>
        <v>36000000</v>
      </c>
      <c r="D26" s="15">
        <f t="shared" si="10"/>
        <v>0</v>
      </c>
      <c r="E26" s="15">
        <f t="shared" si="10"/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  <c r="J26" s="15">
        <f t="shared" si="10"/>
        <v>0</v>
      </c>
      <c r="K26" s="15">
        <f t="shared" si="1"/>
        <v>36000000</v>
      </c>
      <c r="L26" s="16"/>
    </row>
    <row r="27" spans="1:12" ht="46.5" outlineLevel="3" x14ac:dyDescent="0.4">
      <c r="A27" s="17" t="s">
        <v>115</v>
      </c>
      <c r="B27" s="18" t="s">
        <v>116</v>
      </c>
      <c r="C27" s="19">
        <f>279482000-259482000</f>
        <v>20000000</v>
      </c>
      <c r="D27" s="19"/>
      <c r="E27" s="19"/>
      <c r="F27" s="19"/>
      <c r="G27" s="19"/>
      <c r="H27" s="19"/>
      <c r="I27" s="19"/>
      <c r="J27" s="19"/>
      <c r="K27" s="19">
        <f t="shared" si="1"/>
        <v>20000000</v>
      </c>
      <c r="L27" s="20"/>
    </row>
    <row r="28" spans="1:12" ht="31" outlineLevel="3" x14ac:dyDescent="0.4">
      <c r="A28" s="17" t="s">
        <v>117</v>
      </c>
      <c r="B28" s="18" t="s">
        <v>118</v>
      </c>
      <c r="C28" s="19">
        <f>65000000-49000000</f>
        <v>16000000</v>
      </c>
      <c r="D28" s="19"/>
      <c r="E28" s="19"/>
      <c r="F28" s="19"/>
      <c r="G28" s="19"/>
      <c r="H28" s="19"/>
      <c r="I28" s="19"/>
      <c r="J28" s="19"/>
      <c r="K28" s="19">
        <f t="shared" si="1"/>
        <v>16000000</v>
      </c>
      <c r="L28" s="20"/>
    </row>
    <row r="29" spans="1:12" ht="31" outlineLevel="2" x14ac:dyDescent="0.4">
      <c r="A29" s="13" t="s">
        <v>119</v>
      </c>
      <c r="B29" s="14" t="s">
        <v>120</v>
      </c>
      <c r="C29" s="15">
        <f t="shared" ref="C29:J29" si="11">SUM(C30)</f>
        <v>7000000</v>
      </c>
      <c r="D29" s="15">
        <f t="shared" si="11"/>
        <v>0</v>
      </c>
      <c r="E29" s="15">
        <f t="shared" si="11"/>
        <v>0</v>
      </c>
      <c r="F29" s="15">
        <f t="shared" si="11"/>
        <v>0</v>
      </c>
      <c r="G29" s="15">
        <f t="shared" si="11"/>
        <v>0</v>
      </c>
      <c r="H29" s="15">
        <f t="shared" si="11"/>
        <v>0</v>
      </c>
      <c r="I29" s="15">
        <f t="shared" si="11"/>
        <v>0</v>
      </c>
      <c r="J29" s="15">
        <f t="shared" si="11"/>
        <v>0</v>
      </c>
      <c r="K29" s="15">
        <f t="shared" si="1"/>
        <v>7000000</v>
      </c>
      <c r="L29" s="16"/>
    </row>
    <row r="30" spans="1:12" ht="46.5" outlineLevel="3" x14ac:dyDescent="0.4">
      <c r="A30" s="17" t="s">
        <v>121</v>
      </c>
      <c r="B30" s="18" t="s">
        <v>122</v>
      </c>
      <c r="C30" s="19">
        <f>9285000-2285000</f>
        <v>7000000</v>
      </c>
      <c r="D30" s="19"/>
      <c r="E30" s="19"/>
      <c r="F30" s="19"/>
      <c r="G30" s="19"/>
      <c r="H30" s="19"/>
      <c r="I30" s="19"/>
      <c r="J30" s="19"/>
      <c r="K30" s="19">
        <f t="shared" si="1"/>
        <v>7000000</v>
      </c>
      <c r="L30" s="20"/>
    </row>
    <row r="31" spans="1:12" outlineLevel="1" x14ac:dyDescent="0.4">
      <c r="A31" s="9">
        <v>8.8252314814814811E-2</v>
      </c>
      <c r="B31" s="10" t="s">
        <v>123</v>
      </c>
      <c r="C31" s="11">
        <f t="shared" ref="C31:J31" si="12">SUM(C32,C36)</f>
        <v>418310000</v>
      </c>
      <c r="D31" s="11">
        <f t="shared" si="12"/>
        <v>0</v>
      </c>
      <c r="E31" s="11">
        <f t="shared" si="12"/>
        <v>0</v>
      </c>
      <c r="F31" s="11">
        <f t="shared" si="12"/>
        <v>0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si="12"/>
        <v>0</v>
      </c>
      <c r="K31" s="11">
        <f t="shared" si="1"/>
        <v>418310000</v>
      </c>
      <c r="L31" s="12"/>
    </row>
    <row r="32" spans="1:12" ht="62" outlineLevel="2" x14ac:dyDescent="0.4">
      <c r="A32" s="13" t="s">
        <v>124</v>
      </c>
      <c r="B32" s="14" t="s">
        <v>125</v>
      </c>
      <c r="C32" s="15">
        <f t="shared" ref="C32:J32" si="13">SUM(C33:C35)</f>
        <v>307155000</v>
      </c>
      <c r="D32" s="15">
        <f t="shared" si="13"/>
        <v>0</v>
      </c>
      <c r="E32" s="15">
        <f t="shared" si="13"/>
        <v>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0</v>
      </c>
      <c r="J32" s="15">
        <f t="shared" si="13"/>
        <v>0</v>
      </c>
      <c r="K32" s="15">
        <f t="shared" si="1"/>
        <v>307155000</v>
      </c>
      <c r="L32" s="16"/>
    </row>
    <row r="33" spans="1:12" ht="31" outlineLevel="3" x14ac:dyDescent="0.4">
      <c r="A33" s="17" t="s">
        <v>126</v>
      </c>
      <c r="B33" s="18" t="s">
        <v>127</v>
      </c>
      <c r="C33" s="19">
        <f>25000000-9450000</f>
        <v>15550000</v>
      </c>
      <c r="D33" s="19"/>
      <c r="E33" s="19"/>
      <c r="F33" s="19"/>
      <c r="G33" s="19"/>
      <c r="H33" s="19"/>
      <c r="I33" s="19"/>
      <c r="J33" s="19"/>
      <c r="K33" s="19">
        <f t="shared" si="1"/>
        <v>15550000</v>
      </c>
      <c r="L33" s="20"/>
    </row>
    <row r="34" spans="1:12" ht="31" outlineLevel="3" x14ac:dyDescent="0.4">
      <c r="A34" s="17" t="s">
        <v>128</v>
      </c>
      <c r="B34" s="18" t="s">
        <v>129</v>
      </c>
      <c r="C34" s="19">
        <f>18000000-6000000</f>
        <v>12000000</v>
      </c>
      <c r="D34" s="19"/>
      <c r="E34" s="19"/>
      <c r="F34" s="19"/>
      <c r="G34" s="19"/>
      <c r="H34" s="19"/>
      <c r="I34" s="19"/>
      <c r="J34" s="19"/>
      <c r="K34" s="19">
        <f t="shared" si="1"/>
        <v>12000000</v>
      </c>
      <c r="L34" s="20"/>
    </row>
    <row r="35" spans="1:12" ht="46.5" outlineLevel="3" x14ac:dyDescent="0.4">
      <c r="A35" s="17" t="s">
        <v>130</v>
      </c>
      <c r="B35" s="18" t="s">
        <v>131</v>
      </c>
      <c r="C35" s="19">
        <f>277450000-38165000+40320000</f>
        <v>279605000</v>
      </c>
      <c r="D35" s="19"/>
      <c r="E35" s="19"/>
      <c r="F35" s="19"/>
      <c r="G35" s="19"/>
      <c r="H35" s="19"/>
      <c r="I35" s="19"/>
      <c r="J35" s="19"/>
      <c r="K35" s="19">
        <f t="shared" si="1"/>
        <v>279605000</v>
      </c>
      <c r="L35" s="20" t="s">
        <v>176</v>
      </c>
    </row>
    <row r="36" spans="1:12" ht="46.5" outlineLevel="2" x14ac:dyDescent="0.4">
      <c r="A36" s="13" t="s">
        <v>132</v>
      </c>
      <c r="B36" s="14" t="s">
        <v>133</v>
      </c>
      <c r="C36" s="15">
        <f t="shared" ref="C36:J36" si="14">SUM(C37:C41)</f>
        <v>111155000</v>
      </c>
      <c r="D36" s="15">
        <f t="shared" si="14"/>
        <v>0</v>
      </c>
      <c r="E36" s="15">
        <f t="shared" si="14"/>
        <v>0</v>
      </c>
      <c r="F36" s="15">
        <f t="shared" si="14"/>
        <v>0</v>
      </c>
      <c r="G36" s="15">
        <f t="shared" si="14"/>
        <v>0</v>
      </c>
      <c r="H36" s="15">
        <f t="shared" si="14"/>
        <v>0</v>
      </c>
      <c r="I36" s="15">
        <f t="shared" si="14"/>
        <v>0</v>
      </c>
      <c r="J36" s="15">
        <f t="shared" si="14"/>
        <v>0</v>
      </c>
      <c r="K36" s="15">
        <f t="shared" si="1"/>
        <v>111155000</v>
      </c>
      <c r="L36" s="16"/>
    </row>
    <row r="37" spans="1:12" ht="62" outlineLevel="3" x14ac:dyDescent="0.4">
      <c r="A37" s="17" t="s">
        <v>134</v>
      </c>
      <c r="B37" s="18" t="s">
        <v>135</v>
      </c>
      <c r="C37" s="19">
        <f>15000000-7500000</f>
        <v>7500000</v>
      </c>
      <c r="D37" s="19"/>
      <c r="E37" s="19"/>
      <c r="F37" s="19"/>
      <c r="G37" s="19"/>
      <c r="H37" s="19"/>
      <c r="I37" s="19"/>
      <c r="J37" s="19"/>
      <c r="K37" s="19">
        <f t="shared" si="1"/>
        <v>7500000</v>
      </c>
      <c r="L37" s="20"/>
    </row>
    <row r="38" spans="1:12" ht="62" outlineLevel="3" x14ac:dyDescent="0.4">
      <c r="A38" s="17" t="s">
        <v>136</v>
      </c>
      <c r="B38" s="18" t="s">
        <v>137</v>
      </c>
      <c r="C38" s="19">
        <f>12000000-3500000</f>
        <v>8500000</v>
      </c>
      <c r="D38" s="19"/>
      <c r="E38" s="19"/>
      <c r="F38" s="19"/>
      <c r="G38" s="19"/>
      <c r="H38" s="19"/>
      <c r="I38" s="19"/>
      <c r="J38" s="19"/>
      <c r="K38" s="19">
        <f t="shared" si="1"/>
        <v>8500000</v>
      </c>
      <c r="L38" s="20"/>
    </row>
    <row r="39" spans="1:12" ht="62" outlineLevel="3" x14ac:dyDescent="0.4">
      <c r="A39" s="17" t="s">
        <v>138</v>
      </c>
      <c r="B39" s="18" t="s">
        <v>139</v>
      </c>
      <c r="C39" s="19">
        <f>22434000-2434000</f>
        <v>20000000</v>
      </c>
      <c r="D39" s="19"/>
      <c r="E39" s="19"/>
      <c r="F39" s="19"/>
      <c r="G39" s="19"/>
      <c r="H39" s="19"/>
      <c r="I39" s="19"/>
      <c r="J39" s="19"/>
      <c r="K39" s="19">
        <f t="shared" si="1"/>
        <v>20000000</v>
      </c>
      <c r="L39" s="20"/>
    </row>
    <row r="40" spans="1:12" ht="31" outlineLevel="3" x14ac:dyDescent="0.4">
      <c r="A40" s="17" t="s">
        <v>140</v>
      </c>
      <c r="B40" s="18" t="s">
        <v>141</v>
      </c>
      <c r="C40" s="19">
        <f>102500000-36095000</f>
        <v>66405000</v>
      </c>
      <c r="D40" s="19"/>
      <c r="E40" s="19"/>
      <c r="F40" s="19"/>
      <c r="G40" s="19"/>
      <c r="H40" s="19"/>
      <c r="I40" s="19"/>
      <c r="J40" s="19"/>
      <c r="K40" s="19">
        <f t="shared" si="1"/>
        <v>66405000</v>
      </c>
      <c r="L40" s="20"/>
    </row>
    <row r="41" spans="1:12" ht="46.5" outlineLevel="3" x14ac:dyDescent="0.4">
      <c r="A41" s="17" t="s">
        <v>142</v>
      </c>
      <c r="B41" s="18" t="s">
        <v>143</v>
      </c>
      <c r="C41" s="19">
        <f>15000000-6250000</f>
        <v>8750000</v>
      </c>
      <c r="D41" s="19"/>
      <c r="E41" s="19"/>
      <c r="F41" s="19"/>
      <c r="G41" s="19"/>
      <c r="H41" s="19"/>
      <c r="I41" s="19"/>
      <c r="J41" s="19"/>
      <c r="K41" s="19">
        <f t="shared" si="1"/>
        <v>8750000</v>
      </c>
      <c r="L41" s="20"/>
    </row>
    <row r="42" spans="1:12" ht="31" outlineLevel="1" x14ac:dyDescent="0.4">
      <c r="A42" s="9">
        <v>0.14655092592592592</v>
      </c>
      <c r="B42" s="10" t="s">
        <v>144</v>
      </c>
      <c r="C42" s="11">
        <f t="shared" ref="C42:J42" si="15">SUM(C43)</f>
        <v>473000000</v>
      </c>
      <c r="D42" s="11">
        <f t="shared" si="15"/>
        <v>0</v>
      </c>
      <c r="E42" s="11">
        <f t="shared" si="15"/>
        <v>0</v>
      </c>
      <c r="F42" s="11">
        <f t="shared" si="15"/>
        <v>0</v>
      </c>
      <c r="G42" s="11">
        <f t="shared" si="15"/>
        <v>0</v>
      </c>
      <c r="H42" s="11">
        <f t="shared" si="15"/>
        <v>0</v>
      </c>
      <c r="I42" s="11">
        <f t="shared" si="15"/>
        <v>0</v>
      </c>
      <c r="J42" s="11">
        <f t="shared" si="15"/>
        <v>0</v>
      </c>
      <c r="K42" s="11">
        <f t="shared" si="1"/>
        <v>473000000</v>
      </c>
      <c r="L42" s="12"/>
    </row>
    <row r="43" spans="1:12" ht="31" outlineLevel="2" x14ac:dyDescent="0.4">
      <c r="A43" s="13" t="s">
        <v>145</v>
      </c>
      <c r="B43" s="14" t="s">
        <v>146</v>
      </c>
      <c r="C43" s="15">
        <f t="shared" ref="C43:J43" si="16">SUM(C44:C48)</f>
        <v>473000000</v>
      </c>
      <c r="D43" s="15">
        <f t="shared" si="16"/>
        <v>0</v>
      </c>
      <c r="E43" s="15">
        <f t="shared" si="16"/>
        <v>0</v>
      </c>
      <c r="F43" s="15">
        <f t="shared" si="16"/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"/>
        <v>473000000</v>
      </c>
      <c r="L43" s="16"/>
    </row>
    <row r="44" spans="1:12" ht="46.5" outlineLevel="3" x14ac:dyDescent="0.4">
      <c r="A44" s="17" t="s">
        <v>147</v>
      </c>
      <c r="B44" s="18" t="s">
        <v>148</v>
      </c>
      <c r="C44" s="19">
        <f>30000000-10000000</f>
        <v>20000000</v>
      </c>
      <c r="D44" s="19"/>
      <c r="E44" s="19"/>
      <c r="F44" s="19"/>
      <c r="G44" s="19"/>
      <c r="H44" s="19"/>
      <c r="I44" s="19"/>
      <c r="J44" s="19"/>
      <c r="K44" s="19">
        <f t="shared" si="1"/>
        <v>20000000</v>
      </c>
      <c r="L44" s="20"/>
    </row>
    <row r="45" spans="1:12" ht="31" outlineLevel="3" x14ac:dyDescent="0.4">
      <c r="A45" s="17" t="s">
        <v>149</v>
      </c>
      <c r="B45" s="18" t="s">
        <v>150</v>
      </c>
      <c r="C45" s="19">
        <f>25000000-5000000</f>
        <v>20000000</v>
      </c>
      <c r="D45" s="19"/>
      <c r="E45" s="19"/>
      <c r="F45" s="19"/>
      <c r="G45" s="19"/>
      <c r="H45" s="19"/>
      <c r="I45" s="19"/>
      <c r="J45" s="19"/>
      <c r="K45" s="19">
        <f t="shared" si="1"/>
        <v>20000000</v>
      </c>
      <c r="L45" s="20"/>
    </row>
    <row r="46" spans="1:12" ht="31" outlineLevel="3" x14ac:dyDescent="0.4">
      <c r="A46" s="17" t="s">
        <v>151</v>
      </c>
      <c r="B46" s="18" t="s">
        <v>152</v>
      </c>
      <c r="C46" s="19">
        <v>348000000</v>
      </c>
      <c r="D46" s="19"/>
      <c r="E46" s="19"/>
      <c r="F46" s="19"/>
      <c r="G46" s="19"/>
      <c r="H46" s="19"/>
      <c r="I46" s="19"/>
      <c r="J46" s="19"/>
      <c r="K46" s="19">
        <f t="shared" si="1"/>
        <v>348000000</v>
      </c>
      <c r="L46" s="20"/>
    </row>
    <row r="47" spans="1:12" ht="46.5" outlineLevel="3" x14ac:dyDescent="0.4">
      <c r="A47" s="17" t="s">
        <v>153</v>
      </c>
      <c r="B47" s="18" t="s">
        <v>154</v>
      </c>
      <c r="C47" s="19">
        <v>70000000</v>
      </c>
      <c r="D47" s="19"/>
      <c r="E47" s="19"/>
      <c r="F47" s="19"/>
      <c r="G47" s="19"/>
      <c r="H47" s="19"/>
      <c r="I47" s="19"/>
      <c r="J47" s="19"/>
      <c r="K47" s="19">
        <f t="shared" si="1"/>
        <v>70000000</v>
      </c>
      <c r="L47" s="20"/>
    </row>
    <row r="48" spans="1:12" ht="31" outlineLevel="3" x14ac:dyDescent="0.4">
      <c r="A48" s="17" t="s">
        <v>155</v>
      </c>
      <c r="B48" s="18" t="s">
        <v>156</v>
      </c>
      <c r="C48" s="19">
        <f>25000000-10000000</f>
        <v>15000000</v>
      </c>
      <c r="D48" s="19"/>
      <c r="E48" s="19"/>
      <c r="F48" s="19"/>
      <c r="G48" s="19"/>
      <c r="H48" s="19"/>
      <c r="I48" s="19"/>
      <c r="J48" s="19"/>
      <c r="K48" s="19">
        <f t="shared" si="1"/>
        <v>15000000</v>
      </c>
      <c r="L48" s="20"/>
    </row>
    <row r="49" spans="1:12" ht="31" outlineLevel="1" x14ac:dyDescent="0.4">
      <c r="A49" s="9">
        <v>0.14656250000000001</v>
      </c>
      <c r="B49" s="10" t="s">
        <v>157</v>
      </c>
      <c r="C49" s="11">
        <f t="shared" ref="C49:J49" si="17">SUM(C50)</f>
        <v>66000000</v>
      </c>
      <c r="D49" s="11">
        <f t="shared" si="17"/>
        <v>0</v>
      </c>
      <c r="E49" s="11">
        <f t="shared" si="17"/>
        <v>0</v>
      </c>
      <c r="F49" s="11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"/>
        <v>66000000</v>
      </c>
      <c r="L49" s="12"/>
    </row>
    <row r="50" spans="1:12" ht="77.5" outlineLevel="2" x14ac:dyDescent="0.4">
      <c r="A50" s="13" t="s">
        <v>158</v>
      </c>
      <c r="B50" s="14" t="s">
        <v>159</v>
      </c>
      <c r="C50" s="15">
        <f t="shared" ref="C50:J50" si="18">SUM(C52)</f>
        <v>66000000</v>
      </c>
      <c r="D50" s="15">
        <f t="shared" si="18"/>
        <v>0</v>
      </c>
      <c r="E50" s="15">
        <f t="shared" si="18"/>
        <v>0</v>
      </c>
      <c r="F50" s="15">
        <f t="shared" si="18"/>
        <v>0</v>
      </c>
      <c r="G50" s="15">
        <f t="shared" si="18"/>
        <v>0</v>
      </c>
      <c r="H50" s="15">
        <f t="shared" si="18"/>
        <v>0</v>
      </c>
      <c r="I50" s="15">
        <f t="shared" si="18"/>
        <v>0</v>
      </c>
      <c r="J50" s="15">
        <f t="shared" si="18"/>
        <v>0</v>
      </c>
      <c r="K50" s="15">
        <f t="shared" si="1"/>
        <v>66000000</v>
      </c>
      <c r="L50" s="16"/>
    </row>
    <row r="51" spans="1:12" ht="93" outlineLevel="3" x14ac:dyDescent="0.4">
      <c r="A51" s="17" t="s">
        <v>160</v>
      </c>
      <c r="B51" s="18" t="s">
        <v>161</v>
      </c>
      <c r="C51" s="19"/>
      <c r="D51" s="19"/>
      <c r="E51" s="19"/>
      <c r="F51" s="19"/>
      <c r="G51" s="19"/>
      <c r="H51" s="19"/>
      <c r="I51" s="19"/>
      <c r="J51" s="19"/>
      <c r="K51" s="19">
        <f t="shared" si="1"/>
        <v>0</v>
      </c>
      <c r="L51" s="20"/>
    </row>
    <row r="52" spans="1:12" ht="46.5" outlineLevel="3" x14ac:dyDescent="0.4">
      <c r="A52" s="17" t="s">
        <v>162</v>
      </c>
      <c r="B52" s="18" t="s">
        <v>163</v>
      </c>
      <c r="C52" s="19">
        <f>83928000-17928000</f>
        <v>66000000</v>
      </c>
      <c r="D52" s="19"/>
      <c r="E52" s="19"/>
      <c r="F52" s="19"/>
      <c r="G52" s="19"/>
      <c r="H52" s="19"/>
      <c r="I52" s="19"/>
      <c r="J52" s="19"/>
      <c r="K52" s="19">
        <f t="shared" si="1"/>
        <v>66000000</v>
      </c>
      <c r="L52" s="20"/>
    </row>
    <row r="53" spans="1:12" ht="31" outlineLevel="1" x14ac:dyDescent="0.4">
      <c r="A53" s="9">
        <v>0.14657407407407408</v>
      </c>
      <c r="B53" s="10" t="s">
        <v>164</v>
      </c>
      <c r="C53" s="11">
        <f t="shared" ref="C53:J53" si="19">SUM(C54)</f>
        <v>45000000</v>
      </c>
      <c r="D53" s="11">
        <f t="shared" si="19"/>
        <v>0</v>
      </c>
      <c r="E53" s="11">
        <f t="shared" si="19"/>
        <v>0</v>
      </c>
      <c r="F53" s="11">
        <f t="shared" si="19"/>
        <v>0</v>
      </c>
      <c r="G53" s="11">
        <f t="shared" si="19"/>
        <v>0</v>
      </c>
      <c r="H53" s="11">
        <f t="shared" si="19"/>
        <v>0</v>
      </c>
      <c r="I53" s="11">
        <f t="shared" si="19"/>
        <v>0</v>
      </c>
      <c r="J53" s="11">
        <f t="shared" si="19"/>
        <v>0</v>
      </c>
      <c r="K53" s="11">
        <f t="shared" si="1"/>
        <v>45000000</v>
      </c>
      <c r="L53" s="12"/>
    </row>
    <row r="54" spans="1:12" ht="46.5" outlineLevel="2" x14ac:dyDescent="0.4">
      <c r="A54" s="13" t="s">
        <v>165</v>
      </c>
      <c r="B54" s="14" t="s">
        <v>166</v>
      </c>
      <c r="C54" s="15">
        <f t="shared" ref="C54:J54" si="20">SUM(C55:C56)</f>
        <v>45000000</v>
      </c>
      <c r="D54" s="15">
        <f t="shared" si="20"/>
        <v>0</v>
      </c>
      <c r="E54" s="15">
        <f t="shared" si="20"/>
        <v>0</v>
      </c>
      <c r="F54" s="15">
        <f t="shared" si="20"/>
        <v>0</v>
      </c>
      <c r="G54" s="15">
        <f t="shared" si="20"/>
        <v>0</v>
      </c>
      <c r="H54" s="15">
        <f t="shared" si="20"/>
        <v>0</v>
      </c>
      <c r="I54" s="15">
        <f t="shared" si="20"/>
        <v>0</v>
      </c>
      <c r="J54" s="15">
        <f t="shared" si="20"/>
        <v>0</v>
      </c>
      <c r="K54" s="15">
        <f t="shared" si="1"/>
        <v>45000000</v>
      </c>
      <c r="L54" s="16"/>
    </row>
    <row r="55" spans="1:12" ht="62" outlineLevel="3" x14ac:dyDescent="0.4">
      <c r="A55" s="17" t="s">
        <v>167</v>
      </c>
      <c r="B55" s="18" t="s">
        <v>168</v>
      </c>
      <c r="C55" s="19">
        <f>141534000-101534000</f>
        <v>40000000</v>
      </c>
      <c r="D55" s="19"/>
      <c r="E55" s="19"/>
      <c r="F55" s="19"/>
      <c r="G55" s="19"/>
      <c r="H55" s="19"/>
      <c r="I55" s="19"/>
      <c r="J55" s="19"/>
      <c r="K55" s="19">
        <f t="shared" si="1"/>
        <v>40000000</v>
      </c>
      <c r="L55" s="20"/>
    </row>
    <row r="56" spans="1:12" ht="31" outlineLevel="3" x14ac:dyDescent="0.4">
      <c r="A56" s="17" t="s">
        <v>169</v>
      </c>
      <c r="B56" s="18" t="s">
        <v>170</v>
      </c>
      <c r="C56" s="19">
        <f>7599000-2599000</f>
        <v>5000000</v>
      </c>
      <c r="D56" s="19"/>
      <c r="E56" s="19"/>
      <c r="F56" s="19"/>
      <c r="G56" s="19"/>
      <c r="H56" s="19"/>
      <c r="I56" s="19"/>
      <c r="J56" s="19"/>
      <c r="K56" s="19">
        <f t="shared" si="1"/>
        <v>5000000</v>
      </c>
      <c r="L56" s="20"/>
    </row>
    <row r="57" spans="1:12" ht="31" outlineLevel="1" x14ac:dyDescent="0.4">
      <c r="A57" s="9" t="s">
        <v>12</v>
      </c>
      <c r="B57" s="10" t="s">
        <v>13</v>
      </c>
      <c r="C57" s="11">
        <f t="shared" ref="C57:J57" si="21">SUM(C58,C62,C66,C68,C79,C76,C83)</f>
        <v>7319827000</v>
      </c>
      <c r="D57" s="11">
        <f t="shared" si="21"/>
        <v>0</v>
      </c>
      <c r="E57" s="11">
        <f t="shared" si="21"/>
        <v>0</v>
      </c>
      <c r="F57" s="11">
        <f t="shared" si="21"/>
        <v>0</v>
      </c>
      <c r="G57" s="11">
        <f t="shared" si="21"/>
        <v>0</v>
      </c>
      <c r="H57" s="11">
        <f t="shared" si="21"/>
        <v>0</v>
      </c>
      <c r="I57" s="11">
        <f t="shared" si="21"/>
        <v>0</v>
      </c>
      <c r="J57" s="11">
        <f t="shared" si="21"/>
        <v>0</v>
      </c>
      <c r="K57" s="11">
        <f t="shared" si="1"/>
        <v>7319827000</v>
      </c>
      <c r="L57" s="12"/>
    </row>
    <row r="58" spans="1:12" ht="31" outlineLevel="2" x14ac:dyDescent="0.4">
      <c r="A58" s="13" t="s">
        <v>14</v>
      </c>
      <c r="B58" s="14" t="s">
        <v>15</v>
      </c>
      <c r="C58" s="15">
        <f t="shared" ref="C58:J58" si="22">SUM(C59:C61)</f>
        <v>16000000</v>
      </c>
      <c r="D58" s="15">
        <f t="shared" si="22"/>
        <v>0</v>
      </c>
      <c r="E58" s="15">
        <f t="shared" si="22"/>
        <v>0</v>
      </c>
      <c r="F58" s="15">
        <f t="shared" si="22"/>
        <v>0</v>
      </c>
      <c r="G58" s="15">
        <f t="shared" si="22"/>
        <v>0</v>
      </c>
      <c r="H58" s="15">
        <f t="shared" si="22"/>
        <v>0</v>
      </c>
      <c r="I58" s="15">
        <f t="shared" si="22"/>
        <v>0</v>
      </c>
      <c r="J58" s="15">
        <f t="shared" si="22"/>
        <v>0</v>
      </c>
      <c r="K58" s="15">
        <f t="shared" si="1"/>
        <v>16000000</v>
      </c>
      <c r="L58" s="16"/>
    </row>
    <row r="59" spans="1:12" ht="31" outlineLevel="3" x14ac:dyDescent="0.4">
      <c r="A59" s="17" t="s">
        <v>16</v>
      </c>
      <c r="B59" s="18" t="s">
        <v>17</v>
      </c>
      <c r="C59" s="19">
        <f>52500000-50000000</f>
        <v>2500000</v>
      </c>
      <c r="D59" s="19"/>
      <c r="E59" s="19"/>
      <c r="F59" s="19"/>
      <c r="G59" s="19"/>
      <c r="H59" s="19"/>
      <c r="I59" s="19"/>
      <c r="J59" s="19"/>
      <c r="K59" s="19">
        <f t="shared" si="1"/>
        <v>2500000</v>
      </c>
      <c r="L59" s="20" t="s">
        <v>174</v>
      </c>
    </row>
    <row r="60" spans="1:12" ht="31" outlineLevel="3" x14ac:dyDescent="0.4">
      <c r="A60" s="17" t="s">
        <v>18</v>
      </c>
      <c r="B60" s="18" t="s">
        <v>19</v>
      </c>
      <c r="C60" s="19">
        <v>1500000</v>
      </c>
      <c r="D60" s="19"/>
      <c r="E60" s="19"/>
      <c r="F60" s="19"/>
      <c r="G60" s="19"/>
      <c r="H60" s="19"/>
      <c r="I60" s="19"/>
      <c r="J60" s="19"/>
      <c r="K60" s="19">
        <f t="shared" si="1"/>
        <v>1500000</v>
      </c>
      <c r="L60" s="20" t="s">
        <v>174</v>
      </c>
    </row>
    <row r="61" spans="1:12" outlineLevel="3" x14ac:dyDescent="0.4">
      <c r="A61" s="17" t="s">
        <v>20</v>
      </c>
      <c r="B61" s="18" t="s">
        <v>21</v>
      </c>
      <c r="C61" s="19">
        <f>2500000+2500000+2000000+5000000</f>
        <v>12000000</v>
      </c>
      <c r="D61" s="19"/>
      <c r="E61" s="19"/>
      <c r="F61" s="19"/>
      <c r="G61" s="19"/>
      <c r="H61" s="19"/>
      <c r="I61" s="19"/>
      <c r="J61" s="19"/>
      <c r="K61" s="19">
        <f t="shared" si="1"/>
        <v>12000000</v>
      </c>
      <c r="L61" s="20" t="s">
        <v>174</v>
      </c>
    </row>
    <row r="62" spans="1:12" outlineLevel="2" x14ac:dyDescent="0.4">
      <c r="A62" s="13" t="s">
        <v>22</v>
      </c>
      <c r="B62" s="14" t="s">
        <v>23</v>
      </c>
      <c r="C62" s="15">
        <f t="shared" ref="C62:J62" si="23">SUM(C63:C65)</f>
        <v>6274726000</v>
      </c>
      <c r="D62" s="15">
        <f t="shared" si="23"/>
        <v>0</v>
      </c>
      <c r="E62" s="15">
        <f t="shared" si="23"/>
        <v>0</v>
      </c>
      <c r="F62" s="15">
        <f t="shared" si="23"/>
        <v>0</v>
      </c>
      <c r="G62" s="15">
        <f t="shared" si="23"/>
        <v>0</v>
      </c>
      <c r="H62" s="15">
        <f t="shared" si="23"/>
        <v>0</v>
      </c>
      <c r="I62" s="15">
        <f t="shared" si="23"/>
        <v>0</v>
      </c>
      <c r="J62" s="15">
        <f t="shared" si="23"/>
        <v>0</v>
      </c>
      <c r="K62" s="15">
        <f t="shared" ref="K62:K86" si="24">SUM(C62:J62)</f>
        <v>6274726000</v>
      </c>
      <c r="L62" s="16"/>
    </row>
    <row r="63" spans="1:12" outlineLevel="3" x14ac:dyDescent="0.4">
      <c r="A63" s="17" t="s">
        <v>24</v>
      </c>
      <c r="B63" s="18" t="s">
        <v>25</v>
      </c>
      <c r="C63" s="19">
        <v>6226626000</v>
      </c>
      <c r="D63" s="19"/>
      <c r="E63" s="19"/>
      <c r="F63" s="19"/>
      <c r="G63" s="19"/>
      <c r="H63" s="19"/>
      <c r="I63" s="19"/>
      <c r="J63" s="19"/>
      <c r="K63" s="19">
        <f t="shared" si="24"/>
        <v>6226626000</v>
      </c>
      <c r="L63" s="20"/>
    </row>
    <row r="64" spans="1:12" ht="31" outlineLevel="3" x14ac:dyDescent="0.4">
      <c r="A64" s="17" t="s">
        <v>26</v>
      </c>
      <c r="B64" s="18" t="s">
        <v>27</v>
      </c>
      <c r="C64" s="19">
        <v>46600000</v>
      </c>
      <c r="D64" s="19"/>
      <c r="E64" s="19"/>
      <c r="F64" s="19"/>
      <c r="G64" s="19"/>
      <c r="H64" s="19"/>
      <c r="I64" s="19"/>
      <c r="J64" s="19"/>
      <c r="K64" s="19">
        <f t="shared" si="24"/>
        <v>46600000</v>
      </c>
      <c r="L64" s="20"/>
    </row>
    <row r="65" spans="1:12" ht="31" outlineLevel="3" x14ac:dyDescent="0.4">
      <c r="A65" s="17" t="s">
        <v>28</v>
      </c>
      <c r="B65" s="18" t="s">
        <v>29</v>
      </c>
      <c r="C65" s="19">
        <f>2000000-500000</f>
        <v>1500000</v>
      </c>
      <c r="D65" s="19"/>
      <c r="E65" s="19"/>
      <c r="F65" s="19"/>
      <c r="G65" s="19"/>
      <c r="H65" s="19"/>
      <c r="I65" s="19"/>
      <c r="J65" s="19"/>
      <c r="K65" s="19">
        <f t="shared" si="24"/>
        <v>1500000</v>
      </c>
      <c r="L65" s="20" t="s">
        <v>177</v>
      </c>
    </row>
    <row r="66" spans="1:12" outlineLevel="2" x14ac:dyDescent="0.4">
      <c r="A66" s="13" t="s">
        <v>30</v>
      </c>
      <c r="B66" s="14" t="s">
        <v>31</v>
      </c>
      <c r="C66" s="15">
        <f t="shared" ref="C66:J66" si="25">SUM(C67)</f>
        <v>9500000</v>
      </c>
      <c r="D66" s="15">
        <f t="shared" si="25"/>
        <v>0</v>
      </c>
      <c r="E66" s="15">
        <f t="shared" si="25"/>
        <v>0</v>
      </c>
      <c r="F66" s="15">
        <f t="shared" si="25"/>
        <v>0</v>
      </c>
      <c r="G66" s="15">
        <f t="shared" si="25"/>
        <v>0</v>
      </c>
      <c r="H66" s="15">
        <f t="shared" si="25"/>
        <v>0</v>
      </c>
      <c r="I66" s="15">
        <f t="shared" si="25"/>
        <v>0</v>
      </c>
      <c r="J66" s="15">
        <f t="shared" si="25"/>
        <v>0</v>
      </c>
      <c r="K66" s="15">
        <f t="shared" si="24"/>
        <v>9500000</v>
      </c>
      <c r="L66" s="16"/>
    </row>
    <row r="67" spans="1:12" ht="31" outlineLevel="3" x14ac:dyDescent="0.4">
      <c r="A67" s="17" t="s">
        <v>32</v>
      </c>
      <c r="B67" s="18" t="s">
        <v>33</v>
      </c>
      <c r="C67" s="19">
        <f>8821000+679000</f>
        <v>9500000</v>
      </c>
      <c r="D67" s="19"/>
      <c r="E67" s="19"/>
      <c r="F67" s="19"/>
      <c r="G67" s="19"/>
      <c r="H67" s="19"/>
      <c r="I67" s="19"/>
      <c r="J67" s="19"/>
      <c r="K67" s="19">
        <f t="shared" si="24"/>
        <v>9500000</v>
      </c>
      <c r="L67" s="20" t="s">
        <v>178</v>
      </c>
    </row>
    <row r="68" spans="1:12" outlineLevel="2" x14ac:dyDescent="0.4">
      <c r="A68" s="13" t="s">
        <v>34</v>
      </c>
      <c r="B68" s="14" t="s">
        <v>35</v>
      </c>
      <c r="C68" s="15">
        <f t="shared" ref="C68:J68" si="26">SUM(C69:C75)</f>
        <v>179040000</v>
      </c>
      <c r="D68" s="15">
        <f t="shared" si="26"/>
        <v>0</v>
      </c>
      <c r="E68" s="15">
        <f t="shared" si="26"/>
        <v>0</v>
      </c>
      <c r="F68" s="15">
        <f t="shared" si="26"/>
        <v>0</v>
      </c>
      <c r="G68" s="15">
        <f t="shared" si="26"/>
        <v>0</v>
      </c>
      <c r="H68" s="15">
        <f t="shared" si="26"/>
        <v>0</v>
      </c>
      <c r="I68" s="15">
        <f t="shared" si="26"/>
        <v>0</v>
      </c>
      <c r="J68" s="15">
        <f t="shared" si="26"/>
        <v>0</v>
      </c>
      <c r="K68" s="15">
        <f t="shared" si="24"/>
        <v>179040000</v>
      </c>
      <c r="L68" s="16"/>
    </row>
    <row r="69" spans="1:12" ht="31" outlineLevel="3" x14ac:dyDescent="0.4">
      <c r="A69" s="17" t="s">
        <v>36</v>
      </c>
      <c r="B69" s="18" t="s">
        <v>37</v>
      </c>
      <c r="C69" s="19">
        <f>8000000-4250000</f>
        <v>3750000</v>
      </c>
      <c r="D69" s="19"/>
      <c r="E69" s="19"/>
      <c r="F69" s="19"/>
      <c r="G69" s="19"/>
      <c r="H69" s="19"/>
      <c r="I69" s="19"/>
      <c r="J69" s="19"/>
      <c r="K69" s="19">
        <f t="shared" si="24"/>
        <v>3750000</v>
      </c>
      <c r="L69" s="20" t="s">
        <v>177</v>
      </c>
    </row>
    <row r="70" spans="1:12" ht="31" outlineLevel="3" x14ac:dyDescent="0.4">
      <c r="A70" s="17" t="s">
        <v>38</v>
      </c>
      <c r="B70" s="18" t="s">
        <v>39</v>
      </c>
      <c r="C70" s="19">
        <f>56000000-16000000+7500000+6190000</f>
        <v>53690000</v>
      </c>
      <c r="D70" s="19"/>
      <c r="E70" s="19"/>
      <c r="F70" s="19"/>
      <c r="G70" s="19"/>
      <c r="H70" s="19"/>
      <c r="I70" s="19"/>
      <c r="J70" s="19"/>
      <c r="K70" s="19">
        <f t="shared" si="24"/>
        <v>53690000</v>
      </c>
      <c r="L70" s="20" t="s">
        <v>179</v>
      </c>
    </row>
    <row r="71" spans="1:12" outlineLevel="3" x14ac:dyDescent="0.4">
      <c r="A71" s="17" t="s">
        <v>40</v>
      </c>
      <c r="B71" s="18" t="s">
        <v>41</v>
      </c>
      <c r="C71" s="19">
        <v>5000000</v>
      </c>
      <c r="D71" s="19"/>
      <c r="E71" s="19"/>
      <c r="F71" s="19"/>
      <c r="G71" s="19"/>
      <c r="H71" s="19"/>
      <c r="I71" s="19"/>
      <c r="J71" s="19"/>
      <c r="K71" s="19">
        <f t="shared" si="24"/>
        <v>5000000</v>
      </c>
      <c r="L71" s="20"/>
    </row>
    <row r="72" spans="1:12" outlineLevel="3" x14ac:dyDescent="0.4">
      <c r="A72" s="17" t="s">
        <v>42</v>
      </c>
      <c r="B72" s="18" t="s">
        <v>43</v>
      </c>
      <c r="C72" s="19">
        <f>48869000-17869000</f>
        <v>31000000</v>
      </c>
      <c r="D72" s="19"/>
      <c r="E72" s="19"/>
      <c r="F72" s="19"/>
      <c r="G72" s="19"/>
      <c r="H72" s="19"/>
      <c r="I72" s="19"/>
      <c r="J72" s="19"/>
      <c r="K72" s="19">
        <f t="shared" si="24"/>
        <v>31000000</v>
      </c>
      <c r="L72" s="20"/>
    </row>
    <row r="73" spans="1:12" outlineLevel="3" x14ac:dyDescent="0.4">
      <c r="A73" s="17" t="s">
        <v>44</v>
      </c>
      <c r="B73" s="18" t="s">
        <v>45</v>
      </c>
      <c r="C73" s="19">
        <v>7000000</v>
      </c>
      <c r="D73" s="19"/>
      <c r="E73" s="19"/>
      <c r="F73" s="19"/>
      <c r="G73" s="19"/>
      <c r="H73" s="19"/>
      <c r="I73" s="19"/>
      <c r="J73" s="19"/>
      <c r="K73" s="19">
        <f t="shared" si="24"/>
        <v>7000000</v>
      </c>
      <c r="L73" s="20"/>
    </row>
    <row r="74" spans="1:12" ht="31" outlineLevel="3" x14ac:dyDescent="0.4">
      <c r="A74" s="17" t="s">
        <v>46</v>
      </c>
      <c r="B74" s="18" t="s">
        <v>47</v>
      </c>
      <c r="C74" s="19">
        <v>3600000</v>
      </c>
      <c r="D74" s="19"/>
      <c r="E74" s="19"/>
      <c r="F74" s="19"/>
      <c r="G74" s="19"/>
      <c r="H74" s="19"/>
      <c r="I74" s="19"/>
      <c r="J74" s="19"/>
      <c r="K74" s="19">
        <f t="shared" si="24"/>
        <v>3600000</v>
      </c>
      <c r="L74" s="20"/>
    </row>
    <row r="75" spans="1:12" ht="31" outlineLevel="3" x14ac:dyDescent="0.4">
      <c r="A75" s="17" t="s">
        <v>48</v>
      </c>
      <c r="B75" s="18" t="s">
        <v>49</v>
      </c>
      <c r="C75" s="19">
        <f>120000000-70000000+25000000</f>
        <v>75000000</v>
      </c>
      <c r="D75" s="19"/>
      <c r="E75" s="19"/>
      <c r="F75" s="19"/>
      <c r="G75" s="19"/>
      <c r="H75" s="19"/>
      <c r="I75" s="19"/>
      <c r="J75" s="19"/>
      <c r="K75" s="19">
        <f t="shared" si="24"/>
        <v>75000000</v>
      </c>
      <c r="L75" s="20" t="s">
        <v>177</v>
      </c>
    </row>
    <row r="76" spans="1:12" ht="31" outlineLevel="2" x14ac:dyDescent="0.4">
      <c r="A76" s="13" t="s">
        <v>66</v>
      </c>
      <c r="B76" s="14" t="s">
        <v>67</v>
      </c>
      <c r="C76" s="15">
        <f t="shared" ref="C76:J76" si="27">SUM(C78)</f>
        <v>297120000</v>
      </c>
      <c r="D76" s="15">
        <f t="shared" si="27"/>
        <v>0</v>
      </c>
      <c r="E76" s="15">
        <f t="shared" si="27"/>
        <v>0</v>
      </c>
      <c r="F76" s="15">
        <f t="shared" si="27"/>
        <v>0</v>
      </c>
      <c r="G76" s="15">
        <f t="shared" si="27"/>
        <v>0</v>
      </c>
      <c r="H76" s="15">
        <f t="shared" si="27"/>
        <v>0</v>
      </c>
      <c r="I76" s="15">
        <f t="shared" si="27"/>
        <v>0</v>
      </c>
      <c r="J76" s="15">
        <f t="shared" si="27"/>
        <v>0</v>
      </c>
      <c r="K76" s="15">
        <f t="shared" si="24"/>
        <v>297120000</v>
      </c>
      <c r="L76" s="16"/>
    </row>
    <row r="77" spans="1:12" outlineLevel="3" x14ac:dyDescent="0.4">
      <c r="A77" s="17" t="s">
        <v>171</v>
      </c>
      <c r="B77" s="18" t="s">
        <v>172</v>
      </c>
      <c r="C77" s="19"/>
      <c r="D77" s="19"/>
      <c r="E77" s="19"/>
      <c r="F77" s="19"/>
      <c r="G77" s="19"/>
      <c r="H77" s="19"/>
      <c r="I77" s="19"/>
      <c r="J77" s="19"/>
      <c r="K77" s="19">
        <f t="shared" si="24"/>
        <v>0</v>
      </c>
      <c r="L77" s="20"/>
    </row>
    <row r="78" spans="1:12" ht="31" outlineLevel="3" x14ac:dyDescent="0.4">
      <c r="A78" s="17" t="s">
        <v>68</v>
      </c>
      <c r="B78" s="18" t="s">
        <v>69</v>
      </c>
      <c r="C78" s="19">
        <v>297120000</v>
      </c>
      <c r="D78" s="19"/>
      <c r="E78" s="19"/>
      <c r="F78" s="19"/>
      <c r="G78" s="19"/>
      <c r="H78" s="19"/>
      <c r="I78" s="19"/>
      <c r="J78" s="19"/>
      <c r="K78" s="19">
        <f t="shared" si="24"/>
        <v>297120000</v>
      </c>
      <c r="L78" s="20"/>
    </row>
    <row r="79" spans="1:12" ht="31" outlineLevel="2" x14ac:dyDescent="0.4">
      <c r="A79" s="13" t="s">
        <v>50</v>
      </c>
      <c r="B79" s="14" t="s">
        <v>51</v>
      </c>
      <c r="C79" s="15">
        <f t="shared" ref="C79:J79" si="28">SUM(C80:C82)</f>
        <v>422968000</v>
      </c>
      <c r="D79" s="15">
        <f t="shared" si="28"/>
        <v>0</v>
      </c>
      <c r="E79" s="15">
        <f t="shared" si="28"/>
        <v>0</v>
      </c>
      <c r="F79" s="15">
        <f t="shared" si="28"/>
        <v>0</v>
      </c>
      <c r="G79" s="15">
        <f t="shared" si="28"/>
        <v>0</v>
      </c>
      <c r="H79" s="15">
        <f t="shared" si="28"/>
        <v>0</v>
      </c>
      <c r="I79" s="15">
        <f t="shared" si="28"/>
        <v>0</v>
      </c>
      <c r="J79" s="15">
        <f t="shared" si="28"/>
        <v>0</v>
      </c>
      <c r="K79" s="15">
        <f t="shared" si="24"/>
        <v>422968000</v>
      </c>
      <c r="L79" s="16"/>
    </row>
    <row r="80" spans="1:12" outlineLevel="3" x14ac:dyDescent="0.4">
      <c r="A80" s="17" t="s">
        <v>52</v>
      </c>
      <c r="B80" s="18" t="s">
        <v>53</v>
      </c>
      <c r="C80" s="19">
        <v>2400000</v>
      </c>
      <c r="D80" s="19"/>
      <c r="E80" s="19"/>
      <c r="F80" s="19"/>
      <c r="G80" s="19"/>
      <c r="H80" s="19"/>
      <c r="I80" s="19"/>
      <c r="J80" s="19"/>
      <c r="K80" s="19">
        <f t="shared" si="24"/>
        <v>2400000</v>
      </c>
      <c r="L80" s="20"/>
    </row>
    <row r="81" spans="1:12" ht="31" outlineLevel="3" x14ac:dyDescent="0.4">
      <c r="A81" s="17" t="s">
        <v>54</v>
      </c>
      <c r="B81" s="18" t="s">
        <v>55</v>
      </c>
      <c r="C81" s="19">
        <f>232236000-47236000</f>
        <v>185000000</v>
      </c>
      <c r="D81" s="19"/>
      <c r="E81" s="19"/>
      <c r="F81" s="19"/>
      <c r="G81" s="19"/>
      <c r="H81" s="19"/>
      <c r="I81" s="19"/>
      <c r="J81" s="19"/>
      <c r="K81" s="19">
        <f t="shared" si="24"/>
        <v>185000000</v>
      </c>
      <c r="L81" s="20" t="s">
        <v>177</v>
      </c>
    </row>
    <row r="82" spans="1:12" outlineLevel="3" x14ac:dyDescent="0.4">
      <c r="A82" s="17" t="s">
        <v>56</v>
      </c>
      <c r="B82" s="18" t="s">
        <v>57</v>
      </c>
      <c r="C82" s="19">
        <f>236450000-882000</f>
        <v>235568000</v>
      </c>
      <c r="D82" s="19"/>
      <c r="E82" s="19"/>
      <c r="F82" s="19"/>
      <c r="G82" s="19"/>
      <c r="H82" s="19"/>
      <c r="I82" s="19"/>
      <c r="J82" s="19"/>
      <c r="K82" s="19">
        <f t="shared" si="24"/>
        <v>235568000</v>
      </c>
      <c r="L82" s="20" t="s">
        <v>177</v>
      </c>
    </row>
    <row r="83" spans="1:12" ht="31" outlineLevel="2" x14ac:dyDescent="0.4">
      <c r="A83" s="13" t="s">
        <v>58</v>
      </c>
      <c r="B83" s="14" t="s">
        <v>59</v>
      </c>
      <c r="C83" s="15">
        <f t="shared" ref="C83:J83" si="29">SUM(C84:C86)</f>
        <v>120473000</v>
      </c>
      <c r="D83" s="15">
        <f t="shared" si="29"/>
        <v>0</v>
      </c>
      <c r="E83" s="15">
        <f t="shared" si="29"/>
        <v>0</v>
      </c>
      <c r="F83" s="15">
        <f t="shared" si="29"/>
        <v>0</v>
      </c>
      <c r="G83" s="15">
        <f t="shared" si="29"/>
        <v>0</v>
      </c>
      <c r="H83" s="15">
        <f t="shared" si="29"/>
        <v>0</v>
      </c>
      <c r="I83" s="15">
        <f t="shared" si="29"/>
        <v>0</v>
      </c>
      <c r="J83" s="15">
        <f t="shared" si="29"/>
        <v>0</v>
      </c>
      <c r="K83" s="15">
        <f t="shared" si="24"/>
        <v>120473000</v>
      </c>
      <c r="L83" s="16"/>
    </row>
    <row r="84" spans="1:12" ht="46.5" outlineLevel="3" x14ac:dyDescent="0.4">
      <c r="A84" s="17" t="s">
        <v>60</v>
      </c>
      <c r="B84" s="18" t="s">
        <v>61</v>
      </c>
      <c r="C84" s="19">
        <f>108044000-73044000+16972800+200</f>
        <v>51973000</v>
      </c>
      <c r="D84" s="19"/>
      <c r="E84" s="19"/>
      <c r="F84" s="19"/>
      <c r="G84" s="19"/>
      <c r="H84" s="19"/>
      <c r="I84" s="19"/>
      <c r="J84" s="19"/>
      <c r="K84" s="19">
        <f t="shared" si="24"/>
        <v>51973000</v>
      </c>
      <c r="L84" s="20" t="s">
        <v>181</v>
      </c>
    </row>
    <row r="85" spans="1:12" ht="31" outlineLevel="3" x14ac:dyDescent="0.4">
      <c r="A85" s="17" t="s">
        <v>62</v>
      </c>
      <c r="B85" s="18" t="s">
        <v>63</v>
      </c>
      <c r="C85" s="19">
        <f>119962000-69962000</f>
        <v>50000000</v>
      </c>
      <c r="D85" s="19"/>
      <c r="E85" s="19"/>
      <c r="F85" s="19"/>
      <c r="G85" s="19"/>
      <c r="H85" s="19"/>
      <c r="I85" s="19"/>
      <c r="J85" s="19"/>
      <c r="K85" s="19">
        <f t="shared" si="24"/>
        <v>50000000</v>
      </c>
      <c r="L85" s="20" t="s">
        <v>180</v>
      </c>
    </row>
    <row r="86" spans="1:12" ht="46.5" outlineLevel="3" x14ac:dyDescent="0.4">
      <c r="A86" s="17" t="s">
        <v>64</v>
      </c>
      <c r="B86" s="18" t="s">
        <v>65</v>
      </c>
      <c r="C86" s="19">
        <f>20000000-1500000</f>
        <v>18500000</v>
      </c>
      <c r="D86" s="19"/>
      <c r="E86" s="19"/>
      <c r="F86" s="19"/>
      <c r="G86" s="19"/>
      <c r="H86" s="19"/>
      <c r="I86" s="19"/>
      <c r="J86" s="19"/>
      <c r="K86" s="19">
        <f t="shared" si="24"/>
        <v>18500000</v>
      </c>
      <c r="L86" s="20" t="s">
        <v>177</v>
      </c>
    </row>
  </sheetData>
  <autoFilter ref="A3:L86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2022-06-27T05:38:44Z</dcterms:modified>
</cp:coreProperties>
</file>