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F436051D-C159-4622-AA07-8E79E8FBCD99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RKPD2023!$A$3:$L$90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0" i="1" l="1"/>
  <c r="K89" i="1"/>
  <c r="C88" i="1"/>
  <c r="K88" i="1" s="1"/>
  <c r="J87" i="1"/>
  <c r="I87" i="1"/>
  <c r="H87" i="1"/>
  <c r="G87" i="1"/>
  <c r="F87" i="1"/>
  <c r="E87" i="1"/>
  <c r="D87" i="1"/>
  <c r="K86" i="1"/>
  <c r="K85" i="1"/>
  <c r="K84" i="1"/>
  <c r="J83" i="1"/>
  <c r="I83" i="1"/>
  <c r="H83" i="1"/>
  <c r="G83" i="1"/>
  <c r="F83" i="1"/>
  <c r="E83" i="1"/>
  <c r="D83" i="1"/>
  <c r="C83" i="1"/>
  <c r="C82" i="1"/>
  <c r="J81" i="1"/>
  <c r="I81" i="1"/>
  <c r="H81" i="1"/>
  <c r="G81" i="1"/>
  <c r="F81" i="1"/>
  <c r="E81" i="1"/>
  <c r="D81" i="1"/>
  <c r="C80" i="1"/>
  <c r="C73" i="1" s="1"/>
  <c r="K79" i="1"/>
  <c r="K78" i="1"/>
  <c r="K77" i="1"/>
  <c r="K76" i="1"/>
  <c r="K75" i="1"/>
  <c r="K74" i="1"/>
  <c r="J73" i="1"/>
  <c r="I73" i="1"/>
  <c r="H73" i="1"/>
  <c r="G73" i="1"/>
  <c r="F73" i="1"/>
  <c r="E73" i="1"/>
  <c r="D73" i="1"/>
  <c r="K72" i="1"/>
  <c r="J71" i="1"/>
  <c r="I71" i="1"/>
  <c r="H71" i="1"/>
  <c r="G71" i="1"/>
  <c r="F71" i="1"/>
  <c r="E71" i="1"/>
  <c r="D71" i="1"/>
  <c r="C71" i="1"/>
  <c r="K70" i="1"/>
  <c r="K69" i="1"/>
  <c r="K68" i="1"/>
  <c r="J67" i="1"/>
  <c r="I67" i="1"/>
  <c r="H67" i="1"/>
  <c r="G67" i="1"/>
  <c r="F67" i="1"/>
  <c r="E67" i="1"/>
  <c r="D67" i="1"/>
  <c r="C67" i="1"/>
  <c r="C66" i="1"/>
  <c r="K65" i="1"/>
  <c r="K64" i="1"/>
  <c r="J63" i="1"/>
  <c r="I63" i="1"/>
  <c r="H63" i="1"/>
  <c r="G63" i="1"/>
  <c r="F63" i="1"/>
  <c r="E63" i="1"/>
  <c r="D63" i="1"/>
  <c r="C61" i="1"/>
  <c r="K61" i="1" s="1"/>
  <c r="K60" i="1"/>
  <c r="J59" i="1"/>
  <c r="J58" i="1" s="1"/>
  <c r="I59" i="1"/>
  <c r="I58" i="1" s="1"/>
  <c r="H59" i="1"/>
  <c r="H58" i="1" s="1"/>
  <c r="G59" i="1"/>
  <c r="G58" i="1" s="1"/>
  <c r="F59" i="1"/>
  <c r="F58" i="1" s="1"/>
  <c r="E59" i="1"/>
  <c r="E58" i="1" s="1"/>
  <c r="D59" i="1"/>
  <c r="D58" i="1" s="1"/>
  <c r="K57" i="1"/>
  <c r="J56" i="1"/>
  <c r="J55" i="1" s="1"/>
  <c r="I56" i="1"/>
  <c r="I55" i="1" s="1"/>
  <c r="H56" i="1"/>
  <c r="H55" i="1" s="1"/>
  <c r="G56" i="1"/>
  <c r="G55" i="1" s="1"/>
  <c r="F56" i="1"/>
  <c r="F55" i="1" s="1"/>
  <c r="E56" i="1"/>
  <c r="E55" i="1" s="1"/>
  <c r="D56" i="1"/>
  <c r="D55" i="1" s="1"/>
  <c r="C56" i="1"/>
  <c r="K54" i="1"/>
  <c r="K53" i="1"/>
  <c r="J52" i="1"/>
  <c r="J51" i="1" s="1"/>
  <c r="I52" i="1"/>
  <c r="I51" i="1" s="1"/>
  <c r="H52" i="1"/>
  <c r="H51" i="1" s="1"/>
  <c r="G52" i="1"/>
  <c r="G51" i="1" s="1"/>
  <c r="F52" i="1"/>
  <c r="F51" i="1" s="1"/>
  <c r="E52" i="1"/>
  <c r="E51" i="1" s="1"/>
  <c r="D52" i="1"/>
  <c r="D51" i="1" s="1"/>
  <c r="C52" i="1"/>
  <c r="C51" i="1" s="1"/>
  <c r="K50" i="1"/>
  <c r="K49" i="1"/>
  <c r="J48" i="1"/>
  <c r="I48" i="1"/>
  <c r="H48" i="1"/>
  <c r="G48" i="1"/>
  <c r="F48" i="1"/>
  <c r="E48" i="1"/>
  <c r="D48" i="1"/>
  <c r="C48" i="1"/>
  <c r="K47" i="1"/>
  <c r="J46" i="1"/>
  <c r="I46" i="1"/>
  <c r="H46" i="1"/>
  <c r="G46" i="1"/>
  <c r="F46" i="1"/>
  <c r="E46" i="1"/>
  <c r="D46" i="1"/>
  <c r="C46" i="1"/>
  <c r="K45" i="1"/>
  <c r="J44" i="1"/>
  <c r="I44" i="1"/>
  <c r="H44" i="1"/>
  <c r="G44" i="1"/>
  <c r="F44" i="1"/>
  <c r="E44" i="1"/>
  <c r="D44" i="1"/>
  <c r="C44" i="1"/>
  <c r="K43" i="1"/>
  <c r="J42" i="1"/>
  <c r="I42" i="1"/>
  <c r="H42" i="1"/>
  <c r="G42" i="1"/>
  <c r="F42" i="1"/>
  <c r="E42" i="1"/>
  <c r="D42" i="1"/>
  <c r="C42" i="1"/>
  <c r="K40" i="1"/>
  <c r="K39" i="1"/>
  <c r="C38" i="1"/>
  <c r="K38" i="1" s="1"/>
  <c r="C37" i="1"/>
  <c r="K37" i="1" s="1"/>
  <c r="C36" i="1"/>
  <c r="K36" i="1" s="1"/>
  <c r="J35" i="1"/>
  <c r="J34" i="1" s="1"/>
  <c r="I35" i="1"/>
  <c r="I34" i="1" s="1"/>
  <c r="H35" i="1"/>
  <c r="H34" i="1" s="1"/>
  <c r="G35" i="1"/>
  <c r="G34" i="1" s="1"/>
  <c r="F35" i="1"/>
  <c r="F34" i="1" s="1"/>
  <c r="E35" i="1"/>
  <c r="E34" i="1" s="1"/>
  <c r="D35" i="1"/>
  <c r="D34" i="1" s="1"/>
  <c r="K33" i="1"/>
  <c r="J32" i="1"/>
  <c r="I32" i="1"/>
  <c r="H32" i="1"/>
  <c r="G32" i="1"/>
  <c r="F32" i="1"/>
  <c r="E32" i="1"/>
  <c r="D32" i="1"/>
  <c r="C32" i="1"/>
  <c r="K31" i="1"/>
  <c r="J30" i="1"/>
  <c r="I30" i="1"/>
  <c r="H30" i="1"/>
  <c r="G30" i="1"/>
  <c r="F30" i="1"/>
  <c r="E30" i="1"/>
  <c r="D30" i="1"/>
  <c r="C30" i="1"/>
  <c r="K29" i="1"/>
  <c r="K28" i="1"/>
  <c r="J27" i="1"/>
  <c r="I27" i="1"/>
  <c r="H27" i="1"/>
  <c r="G27" i="1"/>
  <c r="F27" i="1"/>
  <c r="E27" i="1"/>
  <c r="D27" i="1"/>
  <c r="C27" i="1"/>
  <c r="K26" i="1"/>
  <c r="K25" i="1"/>
  <c r="J24" i="1"/>
  <c r="I24" i="1"/>
  <c r="H24" i="1"/>
  <c r="G24" i="1"/>
  <c r="F24" i="1"/>
  <c r="E24" i="1"/>
  <c r="D24" i="1"/>
  <c r="C24" i="1"/>
  <c r="C23" i="1"/>
  <c r="J22" i="1"/>
  <c r="I22" i="1"/>
  <c r="H22" i="1"/>
  <c r="G22" i="1"/>
  <c r="F22" i="1"/>
  <c r="E22" i="1"/>
  <c r="D22" i="1"/>
  <c r="C20" i="1"/>
  <c r="J19" i="1"/>
  <c r="J18" i="1" s="1"/>
  <c r="I19" i="1"/>
  <c r="I18" i="1" s="1"/>
  <c r="H19" i="1"/>
  <c r="H18" i="1" s="1"/>
  <c r="G19" i="1"/>
  <c r="G18" i="1" s="1"/>
  <c r="F19" i="1"/>
  <c r="F18" i="1" s="1"/>
  <c r="E19" i="1"/>
  <c r="E18" i="1" s="1"/>
  <c r="D19" i="1"/>
  <c r="D18" i="1" s="1"/>
  <c r="C17" i="1"/>
  <c r="C16" i="1" s="1"/>
  <c r="J16" i="1"/>
  <c r="J15" i="1" s="1"/>
  <c r="I16" i="1"/>
  <c r="I15" i="1" s="1"/>
  <c r="H16" i="1"/>
  <c r="H15" i="1" s="1"/>
  <c r="G16" i="1"/>
  <c r="G15" i="1" s="1"/>
  <c r="F16" i="1"/>
  <c r="F15" i="1" s="1"/>
  <c r="E16" i="1"/>
  <c r="E15" i="1" s="1"/>
  <c r="D16" i="1"/>
  <c r="D15" i="1" s="1"/>
  <c r="C14" i="1"/>
  <c r="C13" i="1" s="1"/>
  <c r="J13" i="1"/>
  <c r="I13" i="1"/>
  <c r="H13" i="1"/>
  <c r="G13" i="1"/>
  <c r="F13" i="1"/>
  <c r="E13" i="1"/>
  <c r="D13" i="1"/>
  <c r="C12" i="1"/>
  <c r="K12" i="1" s="1"/>
  <c r="C11" i="1"/>
  <c r="K11" i="1" s="1"/>
  <c r="J10" i="1"/>
  <c r="I10" i="1"/>
  <c r="H10" i="1"/>
  <c r="G10" i="1"/>
  <c r="F10" i="1"/>
  <c r="E10" i="1"/>
  <c r="D10" i="1"/>
  <c r="C9" i="1"/>
  <c r="K9" i="1" s="1"/>
  <c r="C8" i="1"/>
  <c r="K8" i="1" s="1"/>
  <c r="K7" i="1"/>
  <c r="J6" i="1"/>
  <c r="I6" i="1"/>
  <c r="H6" i="1"/>
  <c r="G6" i="1"/>
  <c r="F6" i="1"/>
  <c r="E6" i="1"/>
  <c r="D6" i="1"/>
  <c r="C35" i="1" l="1"/>
  <c r="K35" i="1" s="1"/>
  <c r="F5" i="1"/>
  <c r="C59" i="1"/>
  <c r="K59" i="1" s="1"/>
  <c r="C87" i="1"/>
  <c r="K87" i="1" s="1"/>
  <c r="I41" i="1"/>
  <c r="K23" i="1"/>
  <c r="C22" i="1"/>
  <c r="C21" i="1" s="1"/>
  <c r="J5" i="1"/>
  <c r="G5" i="1"/>
  <c r="E41" i="1"/>
  <c r="E21" i="1"/>
  <c r="I21" i="1"/>
  <c r="D21" i="1"/>
  <c r="C6" i="1"/>
  <c r="K6" i="1" s="1"/>
  <c r="K17" i="1"/>
  <c r="G21" i="1"/>
  <c r="F21" i="1"/>
  <c r="J21" i="1"/>
  <c r="E5" i="1"/>
  <c r="I5" i="1"/>
  <c r="K73" i="1"/>
  <c r="D5" i="1"/>
  <c r="H5" i="1"/>
  <c r="F41" i="1"/>
  <c r="J41" i="1"/>
  <c r="G62" i="1"/>
  <c r="H21" i="1"/>
  <c r="G41" i="1"/>
  <c r="K67" i="1"/>
  <c r="K13" i="1"/>
  <c r="K14" i="1"/>
  <c r="C55" i="1"/>
  <c r="K55" i="1" s="1"/>
  <c r="F62" i="1"/>
  <c r="J62" i="1"/>
  <c r="K27" i="1"/>
  <c r="K32" i="1"/>
  <c r="C81" i="1"/>
  <c r="K82" i="1"/>
  <c r="C19" i="1"/>
  <c r="K20" i="1"/>
  <c r="K66" i="1"/>
  <c r="C63" i="1"/>
  <c r="D62" i="1"/>
  <c r="H62" i="1"/>
  <c r="C10" i="1"/>
  <c r="K16" i="1"/>
  <c r="C15" i="1"/>
  <c r="K46" i="1"/>
  <c r="K56" i="1"/>
  <c r="E62" i="1"/>
  <c r="I62" i="1"/>
  <c r="K83" i="1"/>
  <c r="D41" i="1"/>
  <c r="H41" i="1"/>
  <c r="K48" i="1"/>
  <c r="K71" i="1"/>
  <c r="K44" i="1"/>
  <c r="K51" i="1"/>
  <c r="K52" i="1"/>
  <c r="K24" i="1"/>
  <c r="K30" i="1"/>
  <c r="C41" i="1"/>
  <c r="K42" i="1"/>
  <c r="K80" i="1"/>
  <c r="C34" i="1" l="1"/>
  <c r="K34" i="1" s="1"/>
  <c r="C58" i="1"/>
  <c r="K58" i="1" s="1"/>
  <c r="K22" i="1"/>
  <c r="G4" i="1"/>
  <c r="I4" i="1"/>
  <c r="J4" i="1"/>
  <c r="F4" i="1"/>
  <c r="H4" i="1"/>
  <c r="E4" i="1"/>
  <c r="D4" i="1"/>
  <c r="K21" i="1"/>
  <c r="K19" i="1"/>
  <c r="C18" i="1"/>
  <c r="K41" i="1"/>
  <c r="K15" i="1"/>
  <c r="K10" i="1"/>
  <c r="C5" i="1"/>
  <c r="K63" i="1"/>
  <c r="C62" i="1"/>
  <c r="K81" i="1"/>
  <c r="K62" i="1" l="1"/>
  <c r="C4" i="1"/>
  <c r="K5" i="1"/>
  <c r="K18" i="1"/>
  <c r="K4" i="1" l="1"/>
</calcChain>
</file>

<file path=xl/sharedStrings.xml><?xml version="1.0" encoding="utf-8"?>
<sst xmlns="http://schemas.openxmlformats.org/spreadsheetml/2006/main" count="195" uniqueCount="192">
  <si>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</si>
  <si>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</si>
  <si>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</si>
  <si>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</si>
  <si>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</si>
  <si>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</si>
  <si>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</si>
  <si>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</si>
  <si>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</si>
  <si>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</si>
  <si>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</si>
  <si>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</si>
  <si>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disesuaikan dengan pendapatan DAK 2022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</si>
  <si>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</si>
  <si>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</si>
  <si>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</si>
  <si>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</si>
  <si>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</si>
  <si>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</si>
  <si>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</si>
  <si>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</si>
  <si>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</si>
  <si>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</si>
  <si>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</si>
  <si>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</si>
  <si>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</si>
  <si>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</si>
  <si>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</si>
  <si>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</si>
  <si>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</si>
  <si>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</si>
  <si>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</si>
  <si>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</si>
  <si>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</si>
  <si>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</si>
  <si>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</si>
  <si>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</si>
  <si>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</si>
  <si>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</si>
  <si>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</si>
  <si>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</si>
  <si>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</si>
  <si>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</si>
  <si>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</si>
  <si>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</si>
  <si>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</si>
  <si>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</si>
  <si>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</si>
  <si>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</si>
  <si>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</si>
  <si>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</si>
  <si>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</si>
  <si>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</si>
  <si>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</si>
  <si>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</si>
  <si>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</si>
  <si>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</si>
  <si>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</si>
  <si>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</si>
  <si>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</si>
  <si>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</si>
  <si>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</si>
  <si>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</si>
  <si>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</si>
  <si>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</si>
  <si>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</si>
  <si>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</si>
  <si>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X.XX.01.2.07</t>
  </si>
  <si>
    <t>Pengadaan Barang Milik Daerah Penunjang Urusan Pemerintah Daerah</t>
  </si>
  <si>
    <t>X.XX.01.2.07.09</t>
  </si>
  <si>
    <t>Pengadaan Gedung Kantor atau Bangunan Lainnya</t>
  </si>
  <si>
    <t>3.27.2.09.0.00.02.0000</t>
  </si>
  <si>
    <t>Dinas Pertanian dan Pangan</t>
  </si>
  <si>
    <t>PROGRAM PENINGKATAN DIVERSIFIKASI DAN KETAHANAN PANGAN MASYARAKAT</t>
  </si>
  <si>
    <t>2.09.03.2.01</t>
  </si>
  <si>
    <t>Penyediaan dan Penyaluran Pangan Pokok atau Pangan Lainnya sesuai dengan Kebutuhan Daerah Kabupaten/Kota dalam rangka Stabilisasi Pasokan dan Harga Pangan</t>
  </si>
  <si>
    <t>2.09.03.2.01.01</t>
  </si>
  <si>
    <t>Penyediaan Informasi Harga Pangan dan Neraca Bahan Makanan</t>
  </si>
  <si>
    <t>2.09.03.2.01.02</t>
  </si>
  <si>
    <t>Penyediaan Pangan Berbasis Sumber Daya Lokal</t>
  </si>
  <si>
    <t>Desk_1404 Seragam Peserta LCM B2SA Tingkat Provinsi dan atau Lomba TMII didrop (Rp 4.620.000).</t>
  </si>
  <si>
    <t>2.09.03.2.01.04</t>
  </si>
  <si>
    <t>Pemantauan Stok, Pasokan dan Harga Pangan</t>
  </si>
  <si>
    <t>Desk_1404 Honorarium PPTK didrop (Rp 1.800.000).</t>
  </si>
  <si>
    <t>2.09.03.2.02</t>
  </si>
  <si>
    <t>Pengelolaan dan Keseimbangan Cadangan Pangan Kabupaten/Kota</t>
  </si>
  <si>
    <t>2.09.03.2.02.01</t>
  </si>
  <si>
    <t>Koordinasi dan Sinkronisasi Pengendalian Cadangan Pangan Kabupaten/Kota</t>
  </si>
  <si>
    <t>Desk_1404 Honorarium PPTK didrop (Rp 700.000).
DI_1006</t>
  </si>
  <si>
    <t>2.09.03.2.02.02</t>
  </si>
  <si>
    <t>Penyusunan Rencana Kebutuhan Pangan Lokal</t>
  </si>
  <si>
    <t>Desk_1404 Honorarium PPTK didrop (Rp 1.800.000).
DI_1006</t>
  </si>
  <si>
    <t>2.09.03.2.04</t>
  </si>
  <si>
    <t>Pelaksanaan Pencapaian Target Konsumsi Pangan Perkapita/Tahun sesuai dengan Angka Kecukupan Gizi</t>
  </si>
  <si>
    <t>2.09.03.2.04.02</t>
  </si>
  <si>
    <t>Pemberdayaan Masyarakat dalam Penganekaragaman Konsumsi Pangan Berbasis Sumber Daya Lokal</t>
  </si>
  <si>
    <t>disesuaikan dengan pendapatan DAK 2022
Desk_1404 Honorarium PPTK didrop (Rp 5.400.000).</t>
  </si>
  <si>
    <t>PROGRAM PENANGANAN KERAWANAN PANGAN</t>
  </si>
  <si>
    <t>2.09.04.2.01</t>
  </si>
  <si>
    <t>Penyusunan Peta Kerentanan dan Ketahanan Pangan Kecamatan</t>
  </si>
  <si>
    <t>2.09.04.2.01.01</t>
  </si>
  <si>
    <t>Penyusunan, Pemutakhiran dan Analisis Peta Ketahanan dan Kerentanan Pangan</t>
  </si>
  <si>
    <t>Desk_1404 Honorarium PPTK didrop (Rp 600.000).</t>
  </si>
  <si>
    <t>PROGRAM PENGAWASAN KEAMANAN PANGAN</t>
  </si>
  <si>
    <t>2.09.05.2.01</t>
  </si>
  <si>
    <t>Pelaksanaan Pengawasan Keamanan Pangan Segar Daerah Kabupaten/Kota</t>
  </si>
  <si>
    <t>2.09.05.2.01.05</t>
  </si>
  <si>
    <t>Penyediaan Sarana dan Prasarana Pengujian Mutu dan Keamanan Pangan Segar Asal Tumbuhan Daerah Kabupaten/Kota</t>
  </si>
  <si>
    <t>PROGRAM PENYEDIAAN DAN PENGEMBANGAN SARANA PERTANIAN</t>
  </si>
  <si>
    <t>3.27.02.2.01</t>
  </si>
  <si>
    <t>Pengawasan Penggunaan Sarana Pertanian</t>
  </si>
  <si>
    <t>3.27.02.2.01.02</t>
  </si>
  <si>
    <t>Pendampingan Penggunaan Sarana Pendukung Pertanian</t>
  </si>
  <si>
    <t>3.27.02.2.02</t>
  </si>
  <si>
    <t>Pengelolaan Sumber Daya Genetik (SDG) Hewan, Tumbuhan, dan Mikro Organisme Kewenangan Kabupaten/Kota</t>
  </si>
  <si>
    <t>3.27.02.2.02.01</t>
  </si>
  <si>
    <t>Penjaminan Kemurnian dan Kelestarian SDG Hewan/Tanaman</t>
  </si>
  <si>
    <t>3.27.02.2.02.02</t>
  </si>
  <si>
    <t>Peningkatan Kualitas SDG Hewan/Tanaman</t>
  </si>
  <si>
    <t>3.27.02.2.03</t>
  </si>
  <si>
    <t>Peningkatan Mutu dan Peredaran Benih/Bibit Ternak dan Tanaman Pakan Ternak serta Pakan dalam Daerah Kabupaten/Kota</t>
  </si>
  <si>
    <t>3.27.02.2.03.01</t>
  </si>
  <si>
    <t>Pengawasan Mutu Benih/Bibit Ternak, Bahan Pakan/Pakan/Tanaman Skala Kecil</t>
  </si>
  <si>
    <t>3.27.02.2.03.02</t>
  </si>
  <si>
    <t>Pengawasan Peredaran Bahan Pakan/Pakan, Benih/Bibit Hijauan Pakan Ternak</t>
  </si>
  <si>
    <t>3.27.02.2.05</t>
  </si>
  <si>
    <t>Pengendalian dan Pengawasan Penyediaan dan Peredaran Benih/Bibit Ternak, dan Hijauan Pakan Ternak dalam Daerah Kabupaten/Kota</t>
  </si>
  <si>
    <t>3.27.02.2.05.01</t>
  </si>
  <si>
    <t>Penjaminan Peredaran Benih/Bibit Ternak</t>
  </si>
  <si>
    <t>3.27.02.2.06</t>
  </si>
  <si>
    <t>Penyediaan Benih/Bibit Ternak dan Hijauan Pakan Ternak yang Sumbernya dalam 1 (satu) Daerah Kabupaten/Kota Lain</t>
  </si>
  <si>
    <t>3.27.02.2.06.01</t>
  </si>
  <si>
    <t>Pengadaan Benih/Bibit Ternak yang Sumbernya dari Daerah Kabupaten/Kota Lain</t>
  </si>
  <si>
    <t>PROGRAM PENYEDIAAN DAN PENGEMBANGAN PRASARANA PERTANIAN</t>
  </si>
  <si>
    <t>3.27.03.2.02</t>
  </si>
  <si>
    <t>Pembangunan Prasarana Pertanian</t>
  </si>
  <si>
    <t>3.27.03.2.02.01</t>
  </si>
  <si>
    <t>Pembangunan, Rehabilitasi dan Pemeliharaan Jaringan Irigasi Usaha Tani</t>
  </si>
  <si>
    <t>3.27.03.2.02.03</t>
  </si>
  <si>
    <t>Pembangunan, Rehabilitasi dan Pemeliharaan Jalan Usaha Tani</t>
  </si>
  <si>
    <t>3.27.03.2.02.07</t>
  </si>
  <si>
    <t>Pembangunan, Rehabilitasi dan Pemeliharaan Rumah Potong Hewan</t>
  </si>
  <si>
    <t>3.27.03.2.02.08</t>
  </si>
  <si>
    <t>Pembangunan, Rehabilitasi dan Pemeliharaan Balai Penyuluh di Kecamatan serta sarana pendukungnya</t>
  </si>
  <si>
    <t>3.27.03.2.02.09</t>
  </si>
  <si>
    <t>Pembangunan, Rehabilitasi dan Pemeliharaan Prasarana Pertanian Lainnya</t>
  </si>
  <si>
    <t>PROGRAM PENGENDALIAN KESEHATAN HEWAN DAN KESEHATAN MASYARAKAT VETERINER</t>
  </si>
  <si>
    <t>3.27.04.2.01</t>
  </si>
  <si>
    <t>Penjaminan Kesehatan Hewan, Penutupan dan Pembukaan Daerah Wabah Penyakit Hewan Menular Dalam Daerah Kabupaten/Kota</t>
  </si>
  <si>
    <t>3.27.04.2.01.01</t>
  </si>
  <si>
    <t>Pengendalian dan Penanggulangan Penyakit Hewan dan Zoonosis</t>
  </si>
  <si>
    <t>3.27.04.2.02</t>
  </si>
  <si>
    <t>Pengawasan Pemasukan dan Pengeluaran Hewan dan Produk Hewan Daerah Kabupaten/Kota</t>
  </si>
  <si>
    <t>3.27.04.2.02.02</t>
  </si>
  <si>
    <t>Pengawasan atas Penerapan Persyaratan Teknis untuk Pemasukan dan/atau Pengeluaran Hewan dan Produk Hewan</t>
  </si>
  <si>
    <t>3.27.04.2.03</t>
  </si>
  <si>
    <t>Pengelolaan Pelayanan Jasa Laboratorium dan Jasa Medik Veteriner dalam Daerah Kabupaten/Kota</t>
  </si>
  <si>
    <t>3.27.04.2.03.02</t>
  </si>
  <si>
    <t>Penyediaan Pelayanan Jasa Medik Veteriner</t>
  </si>
  <si>
    <t>3.27.04.2.04</t>
  </si>
  <si>
    <t>Penerapan dan Pengawasan Persyaratan Teknis Kesehatan Masyarakat Veteriner</t>
  </si>
  <si>
    <t>3.27.04.2.04.01</t>
  </si>
  <si>
    <t>Pendampingan Unit Usaha Hewan dan Produk Hewan</t>
  </si>
  <si>
    <t>3.27.04.2.04.02</t>
  </si>
  <si>
    <t>Pengawasan Peredaran Hewan dan Produk Hewan</t>
  </si>
  <si>
    <t>PROGRAM PENGENDALIAN DAN PENANGGULANGAN BENCANA PERTANIAN</t>
  </si>
  <si>
    <t>3.27.05.2.01</t>
  </si>
  <si>
    <t>Pengendalian dan Penanggulangan Bencana Pertanian Kabupaten/Kota</t>
  </si>
  <si>
    <t>3.27.05.2.01.01</t>
  </si>
  <si>
    <t>Pengendalian Organisme Pengganggu Tumbuhan (OPT) Tanaman Pangan, Hortikultura, dan Perkebunan</t>
  </si>
  <si>
    <t>3.27.05.2.01.05</t>
  </si>
  <si>
    <t>Penanggulangan Pasca Bencana Alam Bidang Tanaman Pangan, Hortikultura, Perkebunan, Peternakan dan Kesehatan Hewan</t>
  </si>
  <si>
    <t>PROGRAM PERIZINAN USAHA PERTANIAN</t>
  </si>
  <si>
    <t>3.27.06.2.02</t>
  </si>
  <si>
    <t>Penerbitan Izin Usaha Produksi Benih/Bibit Ternak dan Pakan, Fasilitas Pemeliharaan Hewan, Rumah Sakit Hewan/Pasar Hewan, Rumah Potong Hewan</t>
  </si>
  <si>
    <t>3.27.06.2.02.05</t>
  </si>
  <si>
    <t>Pengawasan Pelaksanaan Izin Usaha Rumah Potong Hewan</t>
  </si>
  <si>
    <t>PROGRAM PENYULUHAN PERTANIAN</t>
  </si>
  <si>
    <t>3.27.07.2.01</t>
  </si>
  <si>
    <t>Pelaksanaan Penyuluhan Pertanian</t>
  </si>
  <si>
    <t>3.27.07.2.01.01</t>
  </si>
  <si>
    <t>Peningkatan Kapasitas Kelembagaan Penyuluhan Pertanian di Kecamatan dan Desa</t>
  </si>
  <si>
    <t>3.27.07.2.01.02</t>
  </si>
  <si>
    <t>Pengembangan Kapasitas Kelembagaan Petani di Kecamatan dan Desa</t>
  </si>
  <si>
    <t>diseragamkan</t>
  </si>
  <si>
    <t>perjadin include di sub keg. Rapat koordinasi</t>
  </si>
  <si>
    <t>Untuk pembangunan irigasi Kuripan Yosorejo dan Kalibaros, pekerjaan fisik menjadi 200jt</t>
  </si>
  <si>
    <t>didrop, Degayu (Kledungan) menunggu perkembangan penanganan banjir/rob</t>
  </si>
  <si>
    <t>172jt utk rehab RPH didrop</t>
  </si>
  <si>
    <t>disusun berdasarkan prioritas untuk gedung kantor, kandang ternak drop</t>
  </si>
  <si>
    <t>kenaikan BBM 8.314.000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</si>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</sst>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3" fontId="2" fillId="9" borderId="4" xfId="0" applyNumberFormat="1" applyFont="1" applyFill="1" applyBorder="1" applyAlignment="1">
      <alignment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90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191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71</v>
      </c>
      <c r="B4" s="22" t="s">
        <v>72</v>
      </c>
      <c r="C4" s="23">
        <f t="shared" ref="C4:J4" si="0">SUM(C5,C15,C18,C21,C34,C41,C51,C55,C58,C62)</f>
        <v>7127261000</v>
      </c>
      <c r="D4" s="23">
        <f t="shared" si="0"/>
        <v>0</v>
      </c>
      <c r="E4" s="23">
        <f t="shared" si="0"/>
        <v>477100000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28" si="1">SUM(C4:J4)</f>
        <v>7604361000</v>
      </c>
      <c r="L4" s="24"/>
    </row>
    <row r="5" spans="1:12" ht="31" outlineLevel="1" x14ac:dyDescent="0.4">
      <c r="A5" s="9">
        <v>8.9618055555555562E-2</v>
      </c>
      <c r="B5" s="10" t="s">
        <v>73</v>
      </c>
      <c r="C5" s="11">
        <f t="shared" ref="C5:J5" si="2">SUM(C6,C10,C13)</f>
        <v>218840000</v>
      </c>
      <c r="D5" s="11">
        <f t="shared" si="2"/>
        <v>0</v>
      </c>
      <c r="E5" s="11">
        <f t="shared" si="2"/>
        <v>470000000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688840000</v>
      </c>
      <c r="L5" s="12"/>
    </row>
    <row r="6" spans="1:12" ht="62" outlineLevel="2" x14ac:dyDescent="0.4">
      <c r="A6" s="13" t="s">
        <v>74</v>
      </c>
      <c r="B6" s="14" t="s">
        <v>75</v>
      </c>
      <c r="C6" s="15">
        <f t="shared" ref="C6:J6" si="3">SUM(C7:C9)</f>
        <v>62980000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62980000</v>
      </c>
      <c r="L6" s="16"/>
    </row>
    <row r="7" spans="1:12" ht="31" outlineLevel="3" x14ac:dyDescent="0.4">
      <c r="A7" s="17" t="s">
        <v>76</v>
      </c>
      <c r="B7" s="18" t="s">
        <v>77</v>
      </c>
      <c r="C7" s="19">
        <v>20000000</v>
      </c>
      <c r="D7" s="19"/>
      <c r="E7" s="19"/>
      <c r="F7" s="19"/>
      <c r="G7" s="19"/>
      <c r="H7" s="19"/>
      <c r="I7" s="19"/>
      <c r="J7" s="19"/>
      <c r="K7" s="19">
        <f t="shared" si="1"/>
        <v>20000000</v>
      </c>
      <c r="L7" s="20"/>
    </row>
    <row r="8" spans="1:12" ht="31" outlineLevel="3" x14ac:dyDescent="0.4">
      <c r="A8" s="17" t="s">
        <v>78</v>
      </c>
      <c r="B8" s="18" t="s">
        <v>79</v>
      </c>
      <c r="C8" s="19">
        <f>32600000-4620000</f>
        <v>27980000</v>
      </c>
      <c r="D8" s="19"/>
      <c r="E8" s="19"/>
      <c r="F8" s="19"/>
      <c r="G8" s="19"/>
      <c r="H8" s="19"/>
      <c r="I8" s="19"/>
      <c r="J8" s="19"/>
      <c r="K8" s="19">
        <f t="shared" si="1"/>
        <v>27980000</v>
      </c>
      <c r="L8" s="20" t="s">
        <v>80</v>
      </c>
    </row>
    <row r="9" spans="1:12" outlineLevel="3" x14ac:dyDescent="0.4">
      <c r="A9" s="17" t="s">
        <v>81</v>
      </c>
      <c r="B9" s="18" t="s">
        <v>82</v>
      </c>
      <c r="C9" s="19">
        <f>16800000-1800000</f>
        <v>15000000</v>
      </c>
      <c r="D9" s="19"/>
      <c r="E9" s="19"/>
      <c r="F9" s="19"/>
      <c r="G9" s="19"/>
      <c r="H9" s="19"/>
      <c r="I9" s="19"/>
      <c r="J9" s="19"/>
      <c r="K9" s="19">
        <f t="shared" si="1"/>
        <v>15000000</v>
      </c>
      <c r="L9" s="20" t="s">
        <v>83</v>
      </c>
    </row>
    <row r="10" spans="1:12" ht="31" outlineLevel="2" x14ac:dyDescent="0.4">
      <c r="A10" s="13" t="s">
        <v>84</v>
      </c>
      <c r="B10" s="14" t="s">
        <v>85</v>
      </c>
      <c r="C10" s="15">
        <f t="shared" ref="C10:J10" si="4">SUM(C11:C12)</f>
        <v>101260000</v>
      </c>
      <c r="D10" s="15">
        <f t="shared" si="4"/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0</v>
      </c>
      <c r="K10" s="15">
        <f t="shared" si="1"/>
        <v>101260000</v>
      </c>
      <c r="L10" s="16"/>
    </row>
    <row r="11" spans="1:12" ht="31" outlineLevel="3" x14ac:dyDescent="0.4">
      <c r="A11" s="17" t="s">
        <v>86</v>
      </c>
      <c r="B11" s="18" t="s">
        <v>87</v>
      </c>
      <c r="C11" s="19">
        <f>104900000-700000-17940000</f>
        <v>86260000</v>
      </c>
      <c r="D11" s="19"/>
      <c r="E11" s="19"/>
      <c r="F11" s="19"/>
      <c r="G11" s="19"/>
      <c r="H11" s="19"/>
      <c r="I11" s="19"/>
      <c r="J11" s="19"/>
      <c r="K11" s="19">
        <f t="shared" si="1"/>
        <v>86260000</v>
      </c>
      <c r="L11" s="20" t="s">
        <v>88</v>
      </c>
    </row>
    <row r="12" spans="1:12" ht="31" outlineLevel="3" x14ac:dyDescent="0.4">
      <c r="A12" s="17" t="s">
        <v>89</v>
      </c>
      <c r="B12" s="18" t="s">
        <v>90</v>
      </c>
      <c r="C12" s="19">
        <f>25000000-1800000-8200000</f>
        <v>15000000</v>
      </c>
      <c r="D12" s="19"/>
      <c r="E12" s="19"/>
      <c r="F12" s="19"/>
      <c r="G12" s="19"/>
      <c r="H12" s="19"/>
      <c r="I12" s="19"/>
      <c r="J12" s="19"/>
      <c r="K12" s="19">
        <f t="shared" si="1"/>
        <v>15000000</v>
      </c>
      <c r="L12" s="20" t="s">
        <v>91</v>
      </c>
    </row>
    <row r="13" spans="1:12" ht="46.5" outlineLevel="2" x14ac:dyDescent="0.4">
      <c r="A13" s="13" t="s">
        <v>92</v>
      </c>
      <c r="B13" s="14" t="s">
        <v>93</v>
      </c>
      <c r="C13" s="15">
        <f t="shared" ref="C13:J13" si="5">SUM(C14)</f>
        <v>54600000</v>
      </c>
      <c r="D13" s="15">
        <f t="shared" si="5"/>
        <v>0</v>
      </c>
      <c r="E13" s="15">
        <f t="shared" si="5"/>
        <v>470000000</v>
      </c>
      <c r="F13" s="15">
        <f t="shared" si="5"/>
        <v>0</v>
      </c>
      <c r="G13" s="15">
        <f t="shared" si="5"/>
        <v>0</v>
      </c>
      <c r="H13" s="15">
        <f t="shared" si="5"/>
        <v>0</v>
      </c>
      <c r="I13" s="15">
        <f t="shared" si="5"/>
        <v>0</v>
      </c>
      <c r="J13" s="15">
        <f t="shared" si="5"/>
        <v>0</v>
      </c>
      <c r="K13" s="15">
        <f t="shared" si="1"/>
        <v>524600000</v>
      </c>
      <c r="L13" s="16"/>
    </row>
    <row r="14" spans="1:12" ht="46.5" outlineLevel="3" x14ac:dyDescent="0.4">
      <c r="A14" s="17" t="s">
        <v>94</v>
      </c>
      <c r="B14" s="18" t="s">
        <v>95</v>
      </c>
      <c r="C14" s="19">
        <f>530000000-E14-5400000</f>
        <v>54600000</v>
      </c>
      <c r="D14" s="19"/>
      <c r="E14" s="19">
        <v>470000000</v>
      </c>
      <c r="F14" s="19"/>
      <c r="G14" s="19"/>
      <c r="H14" s="19"/>
      <c r="I14" s="19"/>
      <c r="J14" s="19"/>
      <c r="K14" s="19">
        <f t="shared" si="1"/>
        <v>524600000</v>
      </c>
      <c r="L14" s="20" t="s">
        <v>96</v>
      </c>
    </row>
    <row r="15" spans="1:12" ht="31" outlineLevel="1" x14ac:dyDescent="0.4">
      <c r="A15" s="9">
        <v>8.9629629629629629E-2</v>
      </c>
      <c r="B15" s="10" t="s">
        <v>97</v>
      </c>
      <c r="C15" s="11">
        <f t="shared" ref="C15:J16" si="6">SUM(C16)</f>
        <v>17970000</v>
      </c>
      <c r="D15" s="11">
        <f t="shared" si="6"/>
        <v>0</v>
      </c>
      <c r="E15" s="11">
        <f t="shared" si="6"/>
        <v>0</v>
      </c>
      <c r="F15" s="11">
        <f t="shared" si="6"/>
        <v>0</v>
      </c>
      <c r="G15" s="11">
        <f t="shared" si="6"/>
        <v>0</v>
      </c>
      <c r="H15" s="11">
        <f t="shared" si="6"/>
        <v>0</v>
      </c>
      <c r="I15" s="11">
        <f t="shared" si="6"/>
        <v>0</v>
      </c>
      <c r="J15" s="11">
        <f t="shared" si="6"/>
        <v>0</v>
      </c>
      <c r="K15" s="11">
        <f t="shared" si="1"/>
        <v>17970000</v>
      </c>
      <c r="L15" s="12"/>
    </row>
    <row r="16" spans="1:12" ht="31" outlineLevel="2" x14ac:dyDescent="0.4">
      <c r="A16" s="13" t="s">
        <v>98</v>
      </c>
      <c r="B16" s="14" t="s">
        <v>99</v>
      </c>
      <c r="C16" s="15">
        <f t="shared" si="6"/>
        <v>17970000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15">
        <f t="shared" si="1"/>
        <v>17970000</v>
      </c>
      <c r="L16" s="16"/>
    </row>
    <row r="17" spans="1:12" ht="31" outlineLevel="3" x14ac:dyDescent="0.4">
      <c r="A17" s="17" t="s">
        <v>100</v>
      </c>
      <c r="B17" s="18" t="s">
        <v>101</v>
      </c>
      <c r="C17" s="19">
        <f>18570000-600000</f>
        <v>17970000</v>
      </c>
      <c r="D17" s="19"/>
      <c r="E17" s="19"/>
      <c r="F17" s="19"/>
      <c r="G17" s="19"/>
      <c r="H17" s="19"/>
      <c r="I17" s="19"/>
      <c r="J17" s="19"/>
      <c r="K17" s="19">
        <f t="shared" si="1"/>
        <v>17970000</v>
      </c>
      <c r="L17" s="20" t="s">
        <v>102</v>
      </c>
    </row>
    <row r="18" spans="1:12" outlineLevel="1" x14ac:dyDescent="0.4">
      <c r="A18" s="9">
        <v>8.9641203703703709E-2</v>
      </c>
      <c r="B18" s="10" t="s">
        <v>103</v>
      </c>
      <c r="C18" s="11">
        <f t="shared" ref="C18:J19" si="7">SUM(C19)</f>
        <v>41840000</v>
      </c>
      <c r="D18" s="11">
        <f t="shared" si="7"/>
        <v>0</v>
      </c>
      <c r="E18" s="11">
        <f t="shared" si="7"/>
        <v>0</v>
      </c>
      <c r="F18" s="11">
        <f t="shared" si="7"/>
        <v>0</v>
      </c>
      <c r="G18" s="11">
        <f t="shared" si="7"/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1"/>
        <v>41840000</v>
      </c>
      <c r="L18" s="12"/>
    </row>
    <row r="19" spans="1:12" ht="31" outlineLevel="2" x14ac:dyDescent="0.4">
      <c r="A19" s="13" t="s">
        <v>104</v>
      </c>
      <c r="B19" s="14" t="s">
        <v>105</v>
      </c>
      <c r="C19" s="15">
        <f t="shared" si="7"/>
        <v>41840000</v>
      </c>
      <c r="D19" s="15">
        <f t="shared" si="7"/>
        <v>0</v>
      </c>
      <c r="E19" s="15">
        <f t="shared" si="7"/>
        <v>0</v>
      </c>
      <c r="F19" s="15">
        <f t="shared" si="7"/>
        <v>0</v>
      </c>
      <c r="G19" s="15">
        <f t="shared" si="7"/>
        <v>0</v>
      </c>
      <c r="H19" s="15">
        <f t="shared" si="7"/>
        <v>0</v>
      </c>
      <c r="I19" s="15">
        <f t="shared" si="7"/>
        <v>0</v>
      </c>
      <c r="J19" s="15">
        <f t="shared" si="7"/>
        <v>0</v>
      </c>
      <c r="K19" s="15">
        <f t="shared" si="1"/>
        <v>41840000</v>
      </c>
      <c r="L19" s="16"/>
    </row>
    <row r="20" spans="1:12" ht="46.5" outlineLevel="3" x14ac:dyDescent="0.4">
      <c r="A20" s="17" t="s">
        <v>106</v>
      </c>
      <c r="B20" s="18" t="s">
        <v>107</v>
      </c>
      <c r="C20" s="19">
        <f>43640000-1800000</f>
        <v>41840000</v>
      </c>
      <c r="D20" s="19"/>
      <c r="E20" s="19"/>
      <c r="F20" s="19"/>
      <c r="G20" s="19"/>
      <c r="H20" s="19"/>
      <c r="I20" s="19"/>
      <c r="J20" s="19"/>
      <c r="K20" s="19">
        <f t="shared" si="1"/>
        <v>41840000</v>
      </c>
      <c r="L20" s="20" t="s">
        <v>83</v>
      </c>
    </row>
    <row r="21" spans="1:12" ht="31" outlineLevel="1" x14ac:dyDescent="0.4">
      <c r="A21" s="9">
        <v>0.14377314814814815</v>
      </c>
      <c r="B21" s="10" t="s">
        <v>108</v>
      </c>
      <c r="C21" s="11">
        <f t="shared" ref="C21:J21" si="8">SUM(C22,C24,C27,C30)</f>
        <v>232695000</v>
      </c>
      <c r="D21" s="11">
        <f t="shared" si="8"/>
        <v>0</v>
      </c>
      <c r="E21" s="11">
        <f t="shared" si="8"/>
        <v>7100000</v>
      </c>
      <c r="F21" s="11">
        <f t="shared" si="8"/>
        <v>0</v>
      </c>
      <c r="G21" s="11">
        <f t="shared" si="8"/>
        <v>0</v>
      </c>
      <c r="H21" s="11">
        <f t="shared" si="8"/>
        <v>0</v>
      </c>
      <c r="I21" s="11">
        <f t="shared" si="8"/>
        <v>0</v>
      </c>
      <c r="J21" s="11">
        <f t="shared" si="8"/>
        <v>0</v>
      </c>
      <c r="K21" s="11">
        <f t="shared" si="1"/>
        <v>239795000</v>
      </c>
      <c r="L21" s="12"/>
    </row>
    <row r="22" spans="1:12" outlineLevel="2" x14ac:dyDescent="0.4">
      <c r="A22" s="13" t="s">
        <v>109</v>
      </c>
      <c r="B22" s="14" t="s">
        <v>110</v>
      </c>
      <c r="C22" s="15">
        <f t="shared" ref="C22:J22" si="9">SUM(C23)</f>
        <v>101937000</v>
      </c>
      <c r="D22" s="15">
        <f t="shared" si="9"/>
        <v>0</v>
      </c>
      <c r="E22" s="15">
        <f t="shared" si="9"/>
        <v>7100000</v>
      </c>
      <c r="F22" s="15">
        <f t="shared" si="9"/>
        <v>0</v>
      </c>
      <c r="G22" s="15">
        <f t="shared" si="9"/>
        <v>0</v>
      </c>
      <c r="H22" s="15">
        <f t="shared" si="9"/>
        <v>0</v>
      </c>
      <c r="I22" s="15">
        <f t="shared" si="9"/>
        <v>0</v>
      </c>
      <c r="J22" s="15">
        <f t="shared" si="9"/>
        <v>0</v>
      </c>
      <c r="K22" s="15">
        <f t="shared" si="1"/>
        <v>109037000</v>
      </c>
      <c r="L22" s="16"/>
    </row>
    <row r="23" spans="1:12" ht="31" outlineLevel="3" x14ac:dyDescent="0.4">
      <c r="A23" s="17" t="s">
        <v>111</v>
      </c>
      <c r="B23" s="18" t="s">
        <v>112</v>
      </c>
      <c r="C23" s="19">
        <f>109037000-E23</f>
        <v>101937000</v>
      </c>
      <c r="D23" s="19"/>
      <c r="E23" s="19">
        <v>7100000</v>
      </c>
      <c r="F23" s="19"/>
      <c r="G23" s="19"/>
      <c r="H23" s="19"/>
      <c r="I23" s="19"/>
      <c r="J23" s="19"/>
      <c r="K23" s="19">
        <f t="shared" si="1"/>
        <v>109037000</v>
      </c>
      <c r="L23" s="20" t="s">
        <v>12</v>
      </c>
    </row>
    <row r="24" spans="1:12" ht="46.5" outlineLevel="2" x14ac:dyDescent="0.4">
      <c r="A24" s="13" t="s">
        <v>113</v>
      </c>
      <c r="B24" s="14" t="s">
        <v>114</v>
      </c>
      <c r="C24" s="15">
        <f t="shared" ref="C24:J24" si="10">SUM(C25:C26)</f>
        <v>76097000</v>
      </c>
      <c r="D24" s="15">
        <f t="shared" si="10"/>
        <v>0</v>
      </c>
      <c r="E24" s="15">
        <f t="shared" si="10"/>
        <v>0</v>
      </c>
      <c r="F24" s="15">
        <f t="shared" si="10"/>
        <v>0</v>
      </c>
      <c r="G24" s="15">
        <f t="shared" si="10"/>
        <v>0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 t="shared" si="1"/>
        <v>76097000</v>
      </c>
      <c r="L24" s="16"/>
    </row>
    <row r="25" spans="1:12" ht="31" outlineLevel="3" x14ac:dyDescent="0.4">
      <c r="A25" s="17" t="s">
        <v>115</v>
      </c>
      <c r="B25" s="18" t="s">
        <v>116</v>
      </c>
      <c r="C25" s="19">
        <v>51097000</v>
      </c>
      <c r="D25" s="19"/>
      <c r="E25" s="19"/>
      <c r="F25" s="19"/>
      <c r="G25" s="19"/>
      <c r="H25" s="19"/>
      <c r="I25" s="19"/>
      <c r="J25" s="19"/>
      <c r="K25" s="19">
        <f t="shared" si="1"/>
        <v>51097000</v>
      </c>
      <c r="L25" s="20"/>
    </row>
    <row r="26" spans="1:12" outlineLevel="3" x14ac:dyDescent="0.4">
      <c r="A26" s="17" t="s">
        <v>117</v>
      </c>
      <c r="B26" s="18" t="s">
        <v>118</v>
      </c>
      <c r="C26" s="19">
        <v>25000000</v>
      </c>
      <c r="D26" s="19"/>
      <c r="E26" s="19"/>
      <c r="F26" s="19"/>
      <c r="G26" s="19"/>
      <c r="H26" s="19"/>
      <c r="I26" s="19"/>
      <c r="J26" s="19"/>
      <c r="K26" s="19">
        <f t="shared" si="1"/>
        <v>25000000</v>
      </c>
      <c r="L26" s="20"/>
    </row>
    <row r="27" spans="1:12" ht="46.5" outlineLevel="2" x14ac:dyDescent="0.4">
      <c r="A27" s="13" t="s">
        <v>119</v>
      </c>
      <c r="B27" s="14" t="s">
        <v>120</v>
      </c>
      <c r="C27" s="15">
        <f t="shared" ref="C27:J27" si="11">SUM(C28:C29)</f>
        <v>37661000</v>
      </c>
      <c r="D27" s="15">
        <f t="shared" si="11"/>
        <v>0</v>
      </c>
      <c r="E27" s="15">
        <f t="shared" si="11"/>
        <v>0</v>
      </c>
      <c r="F27" s="15">
        <f t="shared" si="11"/>
        <v>0</v>
      </c>
      <c r="G27" s="15">
        <f t="shared" si="11"/>
        <v>0</v>
      </c>
      <c r="H27" s="15">
        <f t="shared" si="11"/>
        <v>0</v>
      </c>
      <c r="I27" s="15">
        <f t="shared" si="11"/>
        <v>0</v>
      </c>
      <c r="J27" s="15">
        <f t="shared" si="11"/>
        <v>0</v>
      </c>
      <c r="K27" s="15">
        <f t="shared" si="1"/>
        <v>37661000</v>
      </c>
      <c r="L27" s="16"/>
    </row>
    <row r="28" spans="1:12" ht="31" outlineLevel="3" x14ac:dyDescent="0.4">
      <c r="A28" s="17" t="s">
        <v>121</v>
      </c>
      <c r="B28" s="18" t="s">
        <v>122</v>
      </c>
      <c r="C28" s="19">
        <v>17161000</v>
      </c>
      <c r="D28" s="19"/>
      <c r="E28" s="19"/>
      <c r="F28" s="19"/>
      <c r="G28" s="19"/>
      <c r="H28" s="19"/>
      <c r="I28" s="19"/>
      <c r="J28" s="19"/>
      <c r="K28" s="19">
        <f t="shared" si="1"/>
        <v>17161000</v>
      </c>
      <c r="L28" s="20"/>
    </row>
    <row r="29" spans="1:12" ht="31" outlineLevel="3" x14ac:dyDescent="0.4">
      <c r="A29" s="17" t="s">
        <v>123</v>
      </c>
      <c r="B29" s="18" t="s">
        <v>124</v>
      </c>
      <c r="C29" s="19">
        <v>20500000</v>
      </c>
      <c r="D29" s="19"/>
      <c r="E29" s="19"/>
      <c r="F29" s="19"/>
      <c r="G29" s="19"/>
      <c r="H29" s="19"/>
      <c r="I29" s="19"/>
      <c r="J29" s="19"/>
      <c r="K29" s="19">
        <f t="shared" ref="K29:K90" si="12">SUM(C29:J29)</f>
        <v>20500000</v>
      </c>
      <c r="L29" s="20"/>
    </row>
    <row r="30" spans="1:12" ht="46.5" outlineLevel="2" x14ac:dyDescent="0.4">
      <c r="A30" s="13" t="s">
        <v>125</v>
      </c>
      <c r="B30" s="14" t="s">
        <v>126</v>
      </c>
      <c r="C30" s="15">
        <f t="shared" ref="C30:J30" si="13">SUM(C31)</f>
        <v>17000000</v>
      </c>
      <c r="D30" s="15">
        <f t="shared" si="13"/>
        <v>0</v>
      </c>
      <c r="E30" s="15">
        <f t="shared" si="13"/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  <c r="J30" s="15">
        <f t="shared" si="13"/>
        <v>0</v>
      </c>
      <c r="K30" s="15">
        <f t="shared" si="12"/>
        <v>17000000</v>
      </c>
      <c r="L30" s="16"/>
    </row>
    <row r="31" spans="1:12" outlineLevel="3" x14ac:dyDescent="0.4">
      <c r="A31" s="17" t="s">
        <v>127</v>
      </c>
      <c r="B31" s="18" t="s">
        <v>128</v>
      </c>
      <c r="C31" s="19">
        <v>17000000</v>
      </c>
      <c r="D31" s="19"/>
      <c r="E31" s="19"/>
      <c r="F31" s="19"/>
      <c r="G31" s="19"/>
      <c r="H31" s="19"/>
      <c r="I31" s="19"/>
      <c r="J31" s="19"/>
      <c r="K31" s="19">
        <f t="shared" si="12"/>
        <v>17000000</v>
      </c>
      <c r="L31" s="20"/>
    </row>
    <row r="32" spans="1:12" ht="46.5" outlineLevel="2" x14ac:dyDescent="0.4">
      <c r="A32" s="13" t="s">
        <v>129</v>
      </c>
      <c r="B32" s="14" t="s">
        <v>130</v>
      </c>
      <c r="C32" s="15">
        <f t="shared" ref="C32:J32" si="14">SUM(C33)</f>
        <v>0</v>
      </c>
      <c r="D32" s="15">
        <f t="shared" si="14"/>
        <v>0</v>
      </c>
      <c r="E32" s="15">
        <f t="shared" si="14"/>
        <v>0</v>
      </c>
      <c r="F32" s="15">
        <f t="shared" si="14"/>
        <v>0</v>
      </c>
      <c r="G32" s="15">
        <f t="shared" si="14"/>
        <v>0</v>
      </c>
      <c r="H32" s="15">
        <f t="shared" si="14"/>
        <v>0</v>
      </c>
      <c r="I32" s="15">
        <f t="shared" si="14"/>
        <v>0</v>
      </c>
      <c r="J32" s="15">
        <f t="shared" si="14"/>
        <v>0</v>
      </c>
      <c r="K32" s="15">
        <f t="shared" si="12"/>
        <v>0</v>
      </c>
      <c r="L32" s="16"/>
    </row>
    <row r="33" spans="1:12" ht="31" outlineLevel="3" x14ac:dyDescent="0.4">
      <c r="A33" s="17" t="s">
        <v>131</v>
      </c>
      <c r="B33" s="18" t="s">
        <v>132</v>
      </c>
      <c r="C33" s="19"/>
      <c r="D33" s="19"/>
      <c r="E33" s="19"/>
      <c r="F33" s="19"/>
      <c r="G33" s="19"/>
      <c r="H33" s="19"/>
      <c r="I33" s="19"/>
      <c r="J33" s="19"/>
      <c r="K33" s="19">
        <f t="shared" si="12"/>
        <v>0</v>
      </c>
      <c r="L33" s="20"/>
    </row>
    <row r="34" spans="1:12" ht="31" outlineLevel="1" x14ac:dyDescent="0.4">
      <c r="A34" s="9">
        <v>0.14378472222222222</v>
      </c>
      <c r="B34" s="10" t="s">
        <v>133</v>
      </c>
      <c r="C34" s="11">
        <f t="shared" ref="C34:J34" si="15">SUM(C35)</f>
        <v>611847000</v>
      </c>
      <c r="D34" s="11">
        <f t="shared" si="15"/>
        <v>0</v>
      </c>
      <c r="E34" s="11">
        <f t="shared" si="15"/>
        <v>0</v>
      </c>
      <c r="F34" s="11">
        <f t="shared" si="15"/>
        <v>0</v>
      </c>
      <c r="G34" s="11">
        <f t="shared" si="15"/>
        <v>0</v>
      </c>
      <c r="H34" s="11">
        <f t="shared" si="15"/>
        <v>0</v>
      </c>
      <c r="I34" s="11">
        <f t="shared" si="15"/>
        <v>0</v>
      </c>
      <c r="J34" s="11">
        <f t="shared" si="15"/>
        <v>0</v>
      </c>
      <c r="K34" s="11">
        <f t="shared" si="12"/>
        <v>611847000</v>
      </c>
      <c r="L34" s="12"/>
    </row>
    <row r="35" spans="1:12" outlineLevel="2" x14ac:dyDescent="0.4">
      <c r="A35" s="13" t="s">
        <v>134</v>
      </c>
      <c r="B35" s="14" t="s">
        <v>135</v>
      </c>
      <c r="C35" s="15">
        <f t="shared" ref="C35:J35" si="16">SUM(C36:C40)</f>
        <v>611847000</v>
      </c>
      <c r="D35" s="15">
        <f t="shared" si="16"/>
        <v>0</v>
      </c>
      <c r="E35" s="15">
        <f t="shared" si="16"/>
        <v>0</v>
      </c>
      <c r="F35" s="15">
        <f t="shared" si="16"/>
        <v>0</v>
      </c>
      <c r="G35" s="15">
        <f t="shared" si="16"/>
        <v>0</v>
      </c>
      <c r="H35" s="15">
        <f t="shared" si="16"/>
        <v>0</v>
      </c>
      <c r="I35" s="15">
        <f t="shared" si="16"/>
        <v>0</v>
      </c>
      <c r="J35" s="15">
        <f t="shared" si="16"/>
        <v>0</v>
      </c>
      <c r="K35" s="15">
        <f t="shared" si="12"/>
        <v>611847000</v>
      </c>
      <c r="L35" s="16"/>
    </row>
    <row r="36" spans="1:12" ht="31" outlineLevel="3" x14ac:dyDescent="0.4">
      <c r="A36" s="17" t="s">
        <v>136</v>
      </c>
      <c r="B36" s="18" t="s">
        <v>137</v>
      </c>
      <c r="C36" s="19">
        <f>285000000-65000000</f>
        <v>220000000</v>
      </c>
      <c r="D36" s="19"/>
      <c r="E36" s="19"/>
      <c r="F36" s="19"/>
      <c r="G36" s="19"/>
      <c r="H36" s="19"/>
      <c r="I36" s="19"/>
      <c r="J36" s="19"/>
      <c r="K36" s="19">
        <f t="shared" si="12"/>
        <v>220000000</v>
      </c>
      <c r="L36" s="20" t="s">
        <v>186</v>
      </c>
    </row>
    <row r="37" spans="1:12" ht="31" outlineLevel="3" x14ac:dyDescent="0.4">
      <c r="A37" s="17" t="s">
        <v>138</v>
      </c>
      <c r="B37" s="18" t="s">
        <v>139</v>
      </c>
      <c r="C37" s="19">
        <f>315000000-315000000</f>
        <v>0</v>
      </c>
      <c r="D37" s="19"/>
      <c r="E37" s="19"/>
      <c r="F37" s="19"/>
      <c r="G37" s="19"/>
      <c r="H37" s="19"/>
      <c r="I37" s="19"/>
      <c r="J37" s="19"/>
      <c r="K37" s="19">
        <f t="shared" si="12"/>
        <v>0</v>
      </c>
      <c r="L37" s="20" t="s">
        <v>187</v>
      </c>
    </row>
    <row r="38" spans="1:12" ht="31" outlineLevel="3" x14ac:dyDescent="0.4">
      <c r="A38" s="17" t="s">
        <v>140</v>
      </c>
      <c r="B38" s="18" t="s">
        <v>141</v>
      </c>
      <c r="C38" s="19">
        <f>512347000-172000000</f>
        <v>340347000</v>
      </c>
      <c r="D38" s="19"/>
      <c r="E38" s="19"/>
      <c r="F38" s="19"/>
      <c r="G38" s="19"/>
      <c r="H38" s="19"/>
      <c r="I38" s="19"/>
      <c r="J38" s="19"/>
      <c r="K38" s="19">
        <f t="shared" si="12"/>
        <v>340347000</v>
      </c>
      <c r="L38" s="20" t="s">
        <v>188</v>
      </c>
    </row>
    <row r="39" spans="1:12" ht="46.5" outlineLevel="3" x14ac:dyDescent="0.4">
      <c r="A39" s="17" t="s">
        <v>142</v>
      </c>
      <c r="B39" s="18" t="s">
        <v>143</v>
      </c>
      <c r="C39" s="19">
        <v>0</v>
      </c>
      <c r="D39" s="19"/>
      <c r="E39" s="19">
        <v>0</v>
      </c>
      <c r="F39" s="19"/>
      <c r="G39" s="19"/>
      <c r="H39" s="19"/>
      <c r="I39" s="19"/>
      <c r="J39" s="19"/>
      <c r="K39" s="19">
        <f t="shared" si="12"/>
        <v>0</v>
      </c>
      <c r="L39" s="28"/>
    </row>
    <row r="40" spans="1:12" ht="31" outlineLevel="3" x14ac:dyDescent="0.4">
      <c r="A40" s="17" t="s">
        <v>144</v>
      </c>
      <c r="B40" s="18" t="s">
        <v>145</v>
      </c>
      <c r="C40" s="19">
        <v>51500000</v>
      </c>
      <c r="D40" s="19"/>
      <c r="E40" s="19"/>
      <c r="F40" s="19"/>
      <c r="G40" s="19"/>
      <c r="H40" s="19"/>
      <c r="I40" s="19"/>
      <c r="J40" s="19"/>
      <c r="K40" s="19">
        <f t="shared" si="12"/>
        <v>51500000</v>
      </c>
      <c r="L40" s="20"/>
    </row>
    <row r="41" spans="1:12" ht="31" outlineLevel="1" x14ac:dyDescent="0.4">
      <c r="A41" s="9">
        <v>0.14379629629629628</v>
      </c>
      <c r="B41" s="10" t="s">
        <v>146</v>
      </c>
      <c r="C41" s="11">
        <f t="shared" ref="C41:J41" si="17">SUM(C42,C44,C46,C48)</f>
        <v>235382000</v>
      </c>
      <c r="D41" s="11">
        <f t="shared" si="17"/>
        <v>0</v>
      </c>
      <c r="E41" s="11">
        <f t="shared" si="17"/>
        <v>0</v>
      </c>
      <c r="F41" s="11">
        <f t="shared" si="17"/>
        <v>0</v>
      </c>
      <c r="G41" s="11">
        <f t="shared" si="17"/>
        <v>0</v>
      </c>
      <c r="H41" s="11">
        <f t="shared" si="17"/>
        <v>0</v>
      </c>
      <c r="I41" s="11">
        <f t="shared" si="17"/>
        <v>0</v>
      </c>
      <c r="J41" s="11">
        <f t="shared" si="17"/>
        <v>0</v>
      </c>
      <c r="K41" s="11">
        <f t="shared" si="12"/>
        <v>235382000</v>
      </c>
      <c r="L41" s="12"/>
    </row>
    <row r="42" spans="1:12" ht="46.5" outlineLevel="2" x14ac:dyDescent="0.4">
      <c r="A42" s="13" t="s">
        <v>147</v>
      </c>
      <c r="B42" s="14" t="s">
        <v>148</v>
      </c>
      <c r="C42" s="15">
        <f t="shared" ref="C42:J42" si="18">SUM(C43)</f>
        <v>56000000</v>
      </c>
      <c r="D42" s="15">
        <f t="shared" si="18"/>
        <v>0</v>
      </c>
      <c r="E42" s="15">
        <f t="shared" si="18"/>
        <v>0</v>
      </c>
      <c r="F42" s="15">
        <f t="shared" si="18"/>
        <v>0</v>
      </c>
      <c r="G42" s="15">
        <f t="shared" si="18"/>
        <v>0</v>
      </c>
      <c r="H42" s="15">
        <f t="shared" si="18"/>
        <v>0</v>
      </c>
      <c r="I42" s="15">
        <f t="shared" si="18"/>
        <v>0</v>
      </c>
      <c r="J42" s="15">
        <f t="shared" si="18"/>
        <v>0</v>
      </c>
      <c r="K42" s="15">
        <f t="shared" si="12"/>
        <v>56000000</v>
      </c>
      <c r="L42" s="16"/>
    </row>
    <row r="43" spans="1:12" ht="31" outlineLevel="3" x14ac:dyDescent="0.4">
      <c r="A43" s="17" t="s">
        <v>149</v>
      </c>
      <c r="B43" s="18" t="s">
        <v>150</v>
      </c>
      <c r="C43" s="19">
        <v>56000000</v>
      </c>
      <c r="D43" s="19"/>
      <c r="E43" s="19"/>
      <c r="F43" s="19"/>
      <c r="G43" s="19"/>
      <c r="H43" s="19"/>
      <c r="I43" s="19"/>
      <c r="J43" s="19"/>
      <c r="K43" s="19">
        <f t="shared" si="12"/>
        <v>56000000</v>
      </c>
      <c r="L43" s="20"/>
    </row>
    <row r="44" spans="1:12" ht="31" outlineLevel="2" x14ac:dyDescent="0.4">
      <c r="A44" s="13" t="s">
        <v>151</v>
      </c>
      <c r="B44" s="14" t="s">
        <v>152</v>
      </c>
      <c r="C44" s="15">
        <f t="shared" ref="C44:J44" si="19">SUM(C45)</f>
        <v>15000000</v>
      </c>
      <c r="D44" s="15">
        <f t="shared" si="19"/>
        <v>0</v>
      </c>
      <c r="E44" s="15">
        <f t="shared" si="19"/>
        <v>0</v>
      </c>
      <c r="F44" s="15">
        <f t="shared" si="19"/>
        <v>0</v>
      </c>
      <c r="G44" s="15">
        <f t="shared" si="19"/>
        <v>0</v>
      </c>
      <c r="H44" s="15">
        <f t="shared" si="19"/>
        <v>0</v>
      </c>
      <c r="I44" s="15">
        <f t="shared" si="19"/>
        <v>0</v>
      </c>
      <c r="J44" s="15">
        <f t="shared" si="19"/>
        <v>0</v>
      </c>
      <c r="K44" s="15">
        <f t="shared" si="12"/>
        <v>15000000</v>
      </c>
      <c r="L44" s="16"/>
    </row>
    <row r="45" spans="1:12" ht="46.5" outlineLevel="3" x14ac:dyDescent="0.4">
      <c r="A45" s="17" t="s">
        <v>153</v>
      </c>
      <c r="B45" s="18" t="s">
        <v>154</v>
      </c>
      <c r="C45" s="19">
        <v>15000000</v>
      </c>
      <c r="D45" s="19"/>
      <c r="E45" s="19"/>
      <c r="F45" s="19"/>
      <c r="G45" s="19"/>
      <c r="H45" s="19"/>
      <c r="I45" s="19"/>
      <c r="J45" s="19"/>
      <c r="K45" s="19">
        <f t="shared" si="12"/>
        <v>15000000</v>
      </c>
      <c r="L45" s="20"/>
    </row>
    <row r="46" spans="1:12" ht="46.5" outlineLevel="2" x14ac:dyDescent="0.4">
      <c r="A46" s="13" t="s">
        <v>155</v>
      </c>
      <c r="B46" s="14" t="s">
        <v>156</v>
      </c>
      <c r="C46" s="15">
        <f t="shared" ref="C46:J46" si="20">SUM(C47)</f>
        <v>35000000</v>
      </c>
      <c r="D46" s="15">
        <f t="shared" si="20"/>
        <v>0</v>
      </c>
      <c r="E46" s="15">
        <f t="shared" si="20"/>
        <v>0</v>
      </c>
      <c r="F46" s="15">
        <f t="shared" si="20"/>
        <v>0</v>
      </c>
      <c r="G46" s="15">
        <f t="shared" si="20"/>
        <v>0</v>
      </c>
      <c r="H46" s="15">
        <f t="shared" si="20"/>
        <v>0</v>
      </c>
      <c r="I46" s="15">
        <f t="shared" si="20"/>
        <v>0</v>
      </c>
      <c r="J46" s="15">
        <f t="shared" si="20"/>
        <v>0</v>
      </c>
      <c r="K46" s="15">
        <f t="shared" si="12"/>
        <v>35000000</v>
      </c>
      <c r="L46" s="16"/>
    </row>
    <row r="47" spans="1:12" outlineLevel="3" x14ac:dyDescent="0.4">
      <c r="A47" s="17" t="s">
        <v>157</v>
      </c>
      <c r="B47" s="18" t="s">
        <v>158</v>
      </c>
      <c r="C47" s="19">
        <v>35000000</v>
      </c>
      <c r="D47" s="19"/>
      <c r="E47" s="19"/>
      <c r="F47" s="19"/>
      <c r="G47" s="19"/>
      <c r="H47" s="19"/>
      <c r="I47" s="19"/>
      <c r="J47" s="19"/>
      <c r="K47" s="19">
        <f t="shared" si="12"/>
        <v>35000000</v>
      </c>
      <c r="L47" s="20"/>
    </row>
    <row r="48" spans="1:12" ht="31" outlineLevel="2" x14ac:dyDescent="0.4">
      <c r="A48" s="13" t="s">
        <v>159</v>
      </c>
      <c r="B48" s="14" t="s">
        <v>160</v>
      </c>
      <c r="C48" s="15">
        <f t="shared" ref="C48:J48" si="21">SUM(C49:C50)</f>
        <v>129382000</v>
      </c>
      <c r="D48" s="15">
        <f t="shared" si="21"/>
        <v>0</v>
      </c>
      <c r="E48" s="15">
        <f t="shared" si="21"/>
        <v>0</v>
      </c>
      <c r="F48" s="15">
        <f t="shared" si="21"/>
        <v>0</v>
      </c>
      <c r="G48" s="15">
        <f t="shared" si="21"/>
        <v>0</v>
      </c>
      <c r="H48" s="15">
        <f t="shared" si="21"/>
        <v>0</v>
      </c>
      <c r="I48" s="15">
        <f t="shared" si="21"/>
        <v>0</v>
      </c>
      <c r="J48" s="15">
        <f t="shared" si="21"/>
        <v>0</v>
      </c>
      <c r="K48" s="15">
        <f t="shared" si="12"/>
        <v>129382000</v>
      </c>
      <c r="L48" s="16"/>
    </row>
    <row r="49" spans="1:12" ht="31" outlineLevel="3" x14ac:dyDescent="0.4">
      <c r="A49" s="17" t="s">
        <v>161</v>
      </c>
      <c r="B49" s="18" t="s">
        <v>162</v>
      </c>
      <c r="C49" s="19">
        <v>91882000</v>
      </c>
      <c r="D49" s="19"/>
      <c r="E49" s="19"/>
      <c r="F49" s="19"/>
      <c r="G49" s="19"/>
      <c r="H49" s="19"/>
      <c r="I49" s="19"/>
      <c r="J49" s="19"/>
      <c r="K49" s="19">
        <f t="shared" si="12"/>
        <v>91882000</v>
      </c>
      <c r="L49" s="20"/>
    </row>
    <row r="50" spans="1:12" ht="31" outlineLevel="3" x14ac:dyDescent="0.4">
      <c r="A50" s="17" t="s">
        <v>163</v>
      </c>
      <c r="B50" s="18" t="s">
        <v>164</v>
      </c>
      <c r="C50" s="19">
        <v>37500000</v>
      </c>
      <c r="D50" s="19"/>
      <c r="E50" s="19"/>
      <c r="F50" s="19"/>
      <c r="G50" s="19"/>
      <c r="H50" s="19"/>
      <c r="I50" s="19"/>
      <c r="J50" s="19"/>
      <c r="K50" s="19">
        <f t="shared" si="12"/>
        <v>37500000</v>
      </c>
      <c r="L50" s="20"/>
    </row>
    <row r="51" spans="1:12" ht="31" outlineLevel="1" x14ac:dyDescent="0.4">
      <c r="A51" s="9">
        <v>0.14380787037037038</v>
      </c>
      <c r="B51" s="10" t="s">
        <v>165</v>
      </c>
      <c r="C51" s="11">
        <f t="shared" ref="C51:J51" si="22">SUM(C52)</f>
        <v>55711000</v>
      </c>
      <c r="D51" s="11">
        <f t="shared" si="22"/>
        <v>0</v>
      </c>
      <c r="E51" s="11">
        <f t="shared" si="22"/>
        <v>0</v>
      </c>
      <c r="F51" s="11">
        <f t="shared" si="22"/>
        <v>0</v>
      </c>
      <c r="G51" s="11">
        <f t="shared" si="22"/>
        <v>0</v>
      </c>
      <c r="H51" s="11">
        <f t="shared" si="22"/>
        <v>0</v>
      </c>
      <c r="I51" s="11">
        <f t="shared" si="22"/>
        <v>0</v>
      </c>
      <c r="J51" s="11">
        <f t="shared" si="22"/>
        <v>0</v>
      </c>
      <c r="K51" s="11">
        <f t="shared" si="12"/>
        <v>55711000</v>
      </c>
      <c r="L51" s="12"/>
    </row>
    <row r="52" spans="1:12" ht="31" outlineLevel="2" x14ac:dyDescent="0.4">
      <c r="A52" s="13" t="s">
        <v>166</v>
      </c>
      <c r="B52" s="14" t="s">
        <v>167</v>
      </c>
      <c r="C52" s="15">
        <f t="shared" ref="C52:J52" si="23">SUM(C53:C54)</f>
        <v>55711000</v>
      </c>
      <c r="D52" s="15">
        <f t="shared" si="23"/>
        <v>0</v>
      </c>
      <c r="E52" s="15">
        <f t="shared" si="23"/>
        <v>0</v>
      </c>
      <c r="F52" s="15">
        <f t="shared" si="23"/>
        <v>0</v>
      </c>
      <c r="G52" s="15">
        <f t="shared" si="23"/>
        <v>0</v>
      </c>
      <c r="H52" s="15">
        <f t="shared" si="23"/>
        <v>0</v>
      </c>
      <c r="I52" s="15">
        <f t="shared" si="23"/>
        <v>0</v>
      </c>
      <c r="J52" s="15">
        <f t="shared" si="23"/>
        <v>0</v>
      </c>
      <c r="K52" s="15">
        <f t="shared" si="12"/>
        <v>55711000</v>
      </c>
      <c r="L52" s="16"/>
    </row>
    <row r="53" spans="1:12" ht="46.5" outlineLevel="3" x14ac:dyDescent="0.4">
      <c r="A53" s="17" t="s">
        <v>168</v>
      </c>
      <c r="B53" s="18" t="s">
        <v>169</v>
      </c>
      <c r="C53" s="19">
        <v>25000000</v>
      </c>
      <c r="D53" s="19"/>
      <c r="E53" s="19"/>
      <c r="F53" s="19"/>
      <c r="G53" s="19"/>
      <c r="H53" s="19"/>
      <c r="I53" s="19"/>
      <c r="J53" s="19"/>
      <c r="K53" s="19">
        <f t="shared" si="12"/>
        <v>25000000</v>
      </c>
      <c r="L53" s="20"/>
    </row>
    <row r="54" spans="1:12" ht="46.5" outlineLevel="3" x14ac:dyDescent="0.4">
      <c r="A54" s="17" t="s">
        <v>170</v>
      </c>
      <c r="B54" s="18" t="s">
        <v>171</v>
      </c>
      <c r="C54" s="19">
        <v>30711000</v>
      </c>
      <c r="D54" s="19"/>
      <c r="E54" s="19"/>
      <c r="F54" s="19"/>
      <c r="G54" s="19"/>
      <c r="H54" s="19"/>
      <c r="I54" s="19"/>
      <c r="J54" s="19"/>
      <c r="K54" s="19">
        <f t="shared" si="12"/>
        <v>30711000</v>
      </c>
      <c r="L54" s="20"/>
    </row>
    <row r="55" spans="1:12" outlineLevel="1" x14ac:dyDescent="0.4">
      <c r="A55" s="9">
        <v>0.14381944444444444</v>
      </c>
      <c r="B55" s="10" t="s">
        <v>172</v>
      </c>
      <c r="C55" s="11">
        <f t="shared" ref="C55:J56" si="24">SUM(C56)</f>
        <v>32498000</v>
      </c>
      <c r="D55" s="11">
        <f t="shared" si="24"/>
        <v>0</v>
      </c>
      <c r="E55" s="11">
        <f t="shared" si="24"/>
        <v>0</v>
      </c>
      <c r="F55" s="11">
        <f t="shared" si="24"/>
        <v>0</v>
      </c>
      <c r="G55" s="11">
        <f t="shared" si="24"/>
        <v>0</v>
      </c>
      <c r="H55" s="11">
        <f t="shared" si="24"/>
        <v>0</v>
      </c>
      <c r="I55" s="11">
        <f t="shared" si="24"/>
        <v>0</v>
      </c>
      <c r="J55" s="11">
        <f t="shared" si="24"/>
        <v>0</v>
      </c>
      <c r="K55" s="11">
        <f t="shared" si="12"/>
        <v>32498000</v>
      </c>
      <c r="L55" s="12"/>
    </row>
    <row r="56" spans="1:12" ht="62" outlineLevel="2" x14ac:dyDescent="0.4">
      <c r="A56" s="13" t="s">
        <v>173</v>
      </c>
      <c r="B56" s="14" t="s">
        <v>174</v>
      </c>
      <c r="C56" s="15">
        <f t="shared" si="24"/>
        <v>32498000</v>
      </c>
      <c r="D56" s="15">
        <f t="shared" si="24"/>
        <v>0</v>
      </c>
      <c r="E56" s="15">
        <f t="shared" si="24"/>
        <v>0</v>
      </c>
      <c r="F56" s="15">
        <f t="shared" si="24"/>
        <v>0</v>
      </c>
      <c r="G56" s="15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12"/>
        <v>32498000</v>
      </c>
      <c r="L56" s="16"/>
    </row>
    <row r="57" spans="1:12" ht="31" outlineLevel="3" x14ac:dyDescent="0.4">
      <c r="A57" s="17" t="s">
        <v>175</v>
      </c>
      <c r="B57" s="18" t="s">
        <v>176</v>
      </c>
      <c r="C57" s="19">
        <v>32498000</v>
      </c>
      <c r="D57" s="19"/>
      <c r="E57" s="19"/>
      <c r="F57" s="19"/>
      <c r="G57" s="19"/>
      <c r="H57" s="19"/>
      <c r="I57" s="19"/>
      <c r="J57" s="19"/>
      <c r="K57" s="19">
        <f t="shared" si="12"/>
        <v>32498000</v>
      </c>
      <c r="L57" s="20"/>
    </row>
    <row r="58" spans="1:12" outlineLevel="1" x14ac:dyDescent="0.4">
      <c r="A58" s="9">
        <v>0.14383101851851851</v>
      </c>
      <c r="B58" s="10" t="s">
        <v>177</v>
      </c>
      <c r="C58" s="11">
        <f t="shared" ref="C58:J58" si="25">SUM(C59)</f>
        <v>60139000</v>
      </c>
      <c r="D58" s="11">
        <f t="shared" si="25"/>
        <v>0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11">
        <f t="shared" si="25"/>
        <v>0</v>
      </c>
      <c r="K58" s="11">
        <f t="shared" si="12"/>
        <v>60139000</v>
      </c>
      <c r="L58" s="12"/>
    </row>
    <row r="59" spans="1:12" outlineLevel="2" x14ac:dyDescent="0.4">
      <c r="A59" s="13" t="s">
        <v>178</v>
      </c>
      <c r="B59" s="14" t="s">
        <v>179</v>
      </c>
      <c r="C59" s="15">
        <f t="shared" ref="C59:J59" si="26">SUM(C60:C61)</f>
        <v>60139000</v>
      </c>
      <c r="D59" s="15">
        <f t="shared" si="26"/>
        <v>0</v>
      </c>
      <c r="E59" s="15">
        <f t="shared" si="26"/>
        <v>0</v>
      </c>
      <c r="F59" s="15">
        <f t="shared" si="26"/>
        <v>0</v>
      </c>
      <c r="G59" s="15">
        <f t="shared" si="26"/>
        <v>0</v>
      </c>
      <c r="H59" s="15">
        <f t="shared" si="26"/>
        <v>0</v>
      </c>
      <c r="I59" s="15">
        <f t="shared" si="26"/>
        <v>0</v>
      </c>
      <c r="J59" s="15">
        <f t="shared" si="26"/>
        <v>0</v>
      </c>
      <c r="K59" s="15">
        <f t="shared" si="12"/>
        <v>60139000</v>
      </c>
      <c r="L59" s="16"/>
    </row>
    <row r="60" spans="1:12" ht="31" outlineLevel="3" x14ac:dyDescent="0.4">
      <c r="A60" s="17" t="s">
        <v>180</v>
      </c>
      <c r="B60" s="18" t="s">
        <v>181</v>
      </c>
      <c r="C60" s="19">
        <v>25000000</v>
      </c>
      <c r="D60" s="19"/>
      <c r="E60" s="19"/>
      <c r="F60" s="19"/>
      <c r="G60" s="19"/>
      <c r="H60" s="19"/>
      <c r="I60" s="19"/>
      <c r="J60" s="19"/>
      <c r="K60" s="19">
        <f t="shared" si="12"/>
        <v>25000000</v>
      </c>
      <c r="L60" s="20"/>
    </row>
    <row r="61" spans="1:12" ht="31" outlineLevel="3" x14ac:dyDescent="0.4">
      <c r="A61" s="17" t="s">
        <v>182</v>
      </c>
      <c r="B61" s="18" t="s">
        <v>183</v>
      </c>
      <c r="C61" s="19">
        <f>44639000-9500000</f>
        <v>35139000</v>
      </c>
      <c r="D61" s="19"/>
      <c r="E61" s="19"/>
      <c r="F61" s="19"/>
      <c r="G61" s="19"/>
      <c r="H61" s="19"/>
      <c r="I61" s="19"/>
      <c r="J61" s="19"/>
      <c r="K61" s="19">
        <f t="shared" si="12"/>
        <v>35139000</v>
      </c>
      <c r="L61" s="20" t="s">
        <v>185</v>
      </c>
    </row>
    <row r="62" spans="1:12" ht="31" outlineLevel="1" x14ac:dyDescent="0.4">
      <c r="A62" s="9" t="s">
        <v>13</v>
      </c>
      <c r="B62" s="10" t="s">
        <v>14</v>
      </c>
      <c r="C62" s="11">
        <f t="shared" ref="C62:J62" si="27">SUM(C63,C67,C71,C81,C73,C83,,C87)</f>
        <v>5620339000</v>
      </c>
      <c r="D62" s="11">
        <f t="shared" si="27"/>
        <v>0</v>
      </c>
      <c r="E62" s="11">
        <f t="shared" si="27"/>
        <v>0</v>
      </c>
      <c r="F62" s="11">
        <f t="shared" si="27"/>
        <v>0</v>
      </c>
      <c r="G62" s="11">
        <f t="shared" si="27"/>
        <v>0</v>
      </c>
      <c r="H62" s="11">
        <f t="shared" si="27"/>
        <v>0</v>
      </c>
      <c r="I62" s="11">
        <f t="shared" si="27"/>
        <v>0</v>
      </c>
      <c r="J62" s="11">
        <f t="shared" si="27"/>
        <v>0</v>
      </c>
      <c r="K62" s="11">
        <f t="shared" si="12"/>
        <v>5620339000</v>
      </c>
      <c r="L62" s="12"/>
    </row>
    <row r="63" spans="1:12" ht="31" outlineLevel="2" x14ac:dyDescent="0.4">
      <c r="A63" s="13" t="s">
        <v>15</v>
      </c>
      <c r="B63" s="14" t="s">
        <v>16</v>
      </c>
      <c r="C63" s="15">
        <f t="shared" ref="C63:J63" si="28">SUM(C64:C66)</f>
        <v>16000000</v>
      </c>
      <c r="D63" s="15">
        <f t="shared" si="28"/>
        <v>0</v>
      </c>
      <c r="E63" s="15">
        <f t="shared" si="28"/>
        <v>0</v>
      </c>
      <c r="F63" s="15">
        <f t="shared" si="28"/>
        <v>0</v>
      </c>
      <c r="G63" s="15">
        <f t="shared" si="28"/>
        <v>0</v>
      </c>
      <c r="H63" s="15">
        <f t="shared" si="28"/>
        <v>0</v>
      </c>
      <c r="I63" s="15">
        <f t="shared" si="28"/>
        <v>0</v>
      </c>
      <c r="J63" s="15">
        <f t="shared" si="28"/>
        <v>0</v>
      </c>
      <c r="K63" s="15">
        <f t="shared" si="12"/>
        <v>16000000</v>
      </c>
      <c r="L63" s="16"/>
    </row>
    <row r="64" spans="1:12" ht="31" outlineLevel="3" x14ac:dyDescent="0.4">
      <c r="A64" s="17" t="s">
        <v>17</v>
      </c>
      <c r="B64" s="18" t="s">
        <v>18</v>
      </c>
      <c r="C64" s="19">
        <v>2500000</v>
      </c>
      <c r="D64" s="19"/>
      <c r="E64" s="19"/>
      <c r="F64" s="19"/>
      <c r="G64" s="19"/>
      <c r="H64" s="19"/>
      <c r="I64" s="19"/>
      <c r="J64" s="19"/>
      <c r="K64" s="19">
        <f t="shared" si="12"/>
        <v>2500000</v>
      </c>
      <c r="L64" s="20" t="s">
        <v>184</v>
      </c>
    </row>
    <row r="65" spans="1:12" ht="31" outlineLevel="3" x14ac:dyDescent="0.4">
      <c r="A65" s="17" t="s">
        <v>19</v>
      </c>
      <c r="B65" s="18" t="s">
        <v>20</v>
      </c>
      <c r="C65" s="19">
        <v>1500000</v>
      </c>
      <c r="D65" s="19"/>
      <c r="E65" s="19"/>
      <c r="F65" s="19"/>
      <c r="G65" s="19"/>
      <c r="H65" s="19"/>
      <c r="I65" s="19"/>
      <c r="J65" s="19"/>
      <c r="K65" s="19">
        <f t="shared" si="12"/>
        <v>1500000</v>
      </c>
      <c r="L65" s="20" t="s">
        <v>184</v>
      </c>
    </row>
    <row r="66" spans="1:12" outlineLevel="3" x14ac:dyDescent="0.4">
      <c r="A66" s="17" t="s">
        <v>21</v>
      </c>
      <c r="B66" s="18" t="s">
        <v>22</v>
      </c>
      <c r="C66" s="19">
        <f>2500000+2500000+2000000+5000000</f>
        <v>12000000</v>
      </c>
      <c r="D66" s="19"/>
      <c r="E66" s="19"/>
      <c r="F66" s="19"/>
      <c r="G66" s="19"/>
      <c r="H66" s="19"/>
      <c r="I66" s="19"/>
      <c r="J66" s="19"/>
      <c r="K66" s="19">
        <f t="shared" si="12"/>
        <v>12000000</v>
      </c>
      <c r="L66" s="20" t="s">
        <v>184</v>
      </c>
    </row>
    <row r="67" spans="1:12" outlineLevel="2" x14ac:dyDescent="0.4">
      <c r="A67" s="13" t="s">
        <v>23</v>
      </c>
      <c r="B67" s="14" t="s">
        <v>24</v>
      </c>
      <c r="C67" s="15">
        <f t="shared" ref="C67:J67" si="29">SUM(C68:C70)</f>
        <v>4875407000</v>
      </c>
      <c r="D67" s="15">
        <f t="shared" si="29"/>
        <v>0</v>
      </c>
      <c r="E67" s="15">
        <f t="shared" si="29"/>
        <v>0</v>
      </c>
      <c r="F67" s="15">
        <f t="shared" si="29"/>
        <v>0</v>
      </c>
      <c r="G67" s="15">
        <f t="shared" si="29"/>
        <v>0</v>
      </c>
      <c r="H67" s="15">
        <f t="shared" si="29"/>
        <v>0</v>
      </c>
      <c r="I67" s="15">
        <f t="shared" si="29"/>
        <v>0</v>
      </c>
      <c r="J67" s="15">
        <f t="shared" si="29"/>
        <v>0</v>
      </c>
      <c r="K67" s="15">
        <f t="shared" si="12"/>
        <v>4875407000</v>
      </c>
      <c r="L67" s="16"/>
    </row>
    <row r="68" spans="1:12" outlineLevel="3" x14ac:dyDescent="0.4">
      <c r="A68" s="17" t="s">
        <v>25</v>
      </c>
      <c r="B68" s="18" t="s">
        <v>26</v>
      </c>
      <c r="C68" s="19">
        <v>4792586000</v>
      </c>
      <c r="D68" s="19"/>
      <c r="E68" s="19"/>
      <c r="F68" s="19"/>
      <c r="G68" s="19"/>
      <c r="H68" s="19"/>
      <c r="I68" s="19"/>
      <c r="J68" s="19"/>
      <c r="K68" s="19">
        <f t="shared" si="12"/>
        <v>4792586000</v>
      </c>
      <c r="L68" s="20"/>
    </row>
    <row r="69" spans="1:12" ht="31" outlineLevel="3" x14ac:dyDescent="0.4">
      <c r="A69" s="17" t="s">
        <v>27</v>
      </c>
      <c r="B69" s="18" t="s">
        <v>28</v>
      </c>
      <c r="C69" s="19">
        <v>81171000</v>
      </c>
      <c r="D69" s="19"/>
      <c r="E69" s="19"/>
      <c r="F69" s="19"/>
      <c r="G69" s="19"/>
      <c r="H69" s="19"/>
      <c r="I69" s="19"/>
      <c r="J69" s="19"/>
      <c r="K69" s="19">
        <f t="shared" si="12"/>
        <v>81171000</v>
      </c>
      <c r="L69" s="20"/>
    </row>
    <row r="70" spans="1:12" ht="31" outlineLevel="3" x14ac:dyDescent="0.4">
      <c r="A70" s="17" t="s">
        <v>29</v>
      </c>
      <c r="B70" s="18" t="s">
        <v>30</v>
      </c>
      <c r="C70" s="19">
        <v>1650000</v>
      </c>
      <c r="D70" s="19"/>
      <c r="E70" s="19"/>
      <c r="F70" s="19"/>
      <c r="G70" s="19"/>
      <c r="H70" s="19"/>
      <c r="I70" s="19"/>
      <c r="J70" s="19"/>
      <c r="K70" s="19">
        <f t="shared" si="12"/>
        <v>1650000</v>
      </c>
      <c r="L70" s="20"/>
    </row>
    <row r="71" spans="1:12" outlineLevel="2" x14ac:dyDescent="0.4">
      <c r="A71" s="13" t="s">
        <v>31</v>
      </c>
      <c r="B71" s="14" t="s">
        <v>32</v>
      </c>
      <c r="C71" s="15">
        <f t="shared" ref="C71:J71" si="30">SUM(C72)</f>
        <v>9500000</v>
      </c>
      <c r="D71" s="15">
        <f t="shared" si="30"/>
        <v>0</v>
      </c>
      <c r="E71" s="15">
        <f t="shared" si="30"/>
        <v>0</v>
      </c>
      <c r="F71" s="15">
        <f t="shared" si="30"/>
        <v>0</v>
      </c>
      <c r="G71" s="15">
        <f t="shared" si="30"/>
        <v>0</v>
      </c>
      <c r="H71" s="15">
        <f t="shared" si="30"/>
        <v>0</v>
      </c>
      <c r="I71" s="15">
        <f t="shared" si="30"/>
        <v>0</v>
      </c>
      <c r="J71" s="15">
        <f t="shared" si="30"/>
        <v>0</v>
      </c>
      <c r="K71" s="15">
        <f t="shared" si="12"/>
        <v>9500000</v>
      </c>
      <c r="L71" s="16"/>
    </row>
    <row r="72" spans="1:12" ht="31" outlineLevel="3" x14ac:dyDescent="0.4">
      <c r="A72" s="17" t="s">
        <v>33</v>
      </c>
      <c r="B72" s="18" t="s">
        <v>34</v>
      </c>
      <c r="C72" s="19">
        <v>9500000</v>
      </c>
      <c r="D72" s="19"/>
      <c r="E72" s="19"/>
      <c r="F72" s="19"/>
      <c r="G72" s="19"/>
      <c r="H72" s="19"/>
      <c r="I72" s="19"/>
      <c r="J72" s="19"/>
      <c r="K72" s="19">
        <f t="shared" si="12"/>
        <v>9500000</v>
      </c>
      <c r="L72" s="20"/>
    </row>
    <row r="73" spans="1:12" outlineLevel="2" x14ac:dyDescent="0.4">
      <c r="A73" s="13" t="s">
        <v>35</v>
      </c>
      <c r="B73" s="14" t="s">
        <v>36</v>
      </c>
      <c r="C73" s="15">
        <f t="shared" ref="C73:J73" si="31">SUM(C74:C80)</f>
        <v>192750000</v>
      </c>
      <c r="D73" s="15">
        <f t="shared" si="31"/>
        <v>0</v>
      </c>
      <c r="E73" s="15">
        <f t="shared" si="31"/>
        <v>0</v>
      </c>
      <c r="F73" s="15">
        <f t="shared" si="31"/>
        <v>0</v>
      </c>
      <c r="G73" s="15">
        <f t="shared" si="31"/>
        <v>0</v>
      </c>
      <c r="H73" s="15">
        <f t="shared" si="31"/>
        <v>0</v>
      </c>
      <c r="I73" s="15">
        <f t="shared" si="31"/>
        <v>0</v>
      </c>
      <c r="J73" s="15">
        <f t="shared" si="31"/>
        <v>0</v>
      </c>
      <c r="K73" s="15">
        <f t="shared" si="12"/>
        <v>192750000</v>
      </c>
      <c r="L73" s="16"/>
    </row>
    <row r="74" spans="1:12" ht="31" outlineLevel="3" x14ac:dyDescent="0.4">
      <c r="A74" s="17" t="s">
        <v>37</v>
      </c>
      <c r="B74" s="18" t="s">
        <v>38</v>
      </c>
      <c r="C74" s="19">
        <v>1250000</v>
      </c>
      <c r="D74" s="19"/>
      <c r="E74" s="19"/>
      <c r="F74" s="19"/>
      <c r="G74" s="19"/>
      <c r="H74" s="19"/>
      <c r="I74" s="19"/>
      <c r="J74" s="19"/>
      <c r="K74" s="19">
        <f t="shared" si="12"/>
        <v>1250000</v>
      </c>
      <c r="L74" s="20"/>
    </row>
    <row r="75" spans="1:12" outlineLevel="3" x14ac:dyDescent="0.4">
      <c r="A75" s="17" t="s">
        <v>39</v>
      </c>
      <c r="B75" s="18" t="s">
        <v>40</v>
      </c>
      <c r="C75" s="19">
        <v>36500000</v>
      </c>
      <c r="D75" s="19"/>
      <c r="E75" s="19"/>
      <c r="F75" s="19"/>
      <c r="G75" s="19"/>
      <c r="H75" s="19"/>
      <c r="I75" s="19"/>
      <c r="J75" s="19"/>
      <c r="K75" s="19">
        <f t="shared" si="12"/>
        <v>36500000</v>
      </c>
      <c r="L75" s="20"/>
    </row>
    <row r="76" spans="1:12" outlineLevel="3" x14ac:dyDescent="0.4">
      <c r="A76" s="17" t="s">
        <v>41</v>
      </c>
      <c r="B76" s="18" t="s">
        <v>42</v>
      </c>
      <c r="C76" s="19">
        <v>2500000</v>
      </c>
      <c r="D76" s="19"/>
      <c r="E76" s="19"/>
      <c r="F76" s="19"/>
      <c r="G76" s="19"/>
      <c r="H76" s="19"/>
      <c r="I76" s="19"/>
      <c r="J76" s="19"/>
      <c r="K76" s="19">
        <f t="shared" si="12"/>
        <v>2500000</v>
      </c>
      <c r="L76" s="20"/>
    </row>
    <row r="77" spans="1:12" outlineLevel="3" x14ac:dyDescent="0.4">
      <c r="A77" s="17" t="s">
        <v>43</v>
      </c>
      <c r="B77" s="18" t="s">
        <v>44</v>
      </c>
      <c r="C77" s="19">
        <v>40000000</v>
      </c>
      <c r="D77" s="19"/>
      <c r="E77" s="19"/>
      <c r="F77" s="19"/>
      <c r="G77" s="19"/>
      <c r="H77" s="19"/>
      <c r="I77" s="19"/>
      <c r="J77" s="19"/>
      <c r="K77" s="19">
        <f t="shared" si="12"/>
        <v>40000000</v>
      </c>
      <c r="L77" s="20"/>
    </row>
    <row r="78" spans="1:12" outlineLevel="3" x14ac:dyDescent="0.4">
      <c r="A78" s="17" t="s">
        <v>45</v>
      </c>
      <c r="B78" s="18" t="s">
        <v>46</v>
      </c>
      <c r="C78" s="19">
        <v>10000000</v>
      </c>
      <c r="D78" s="19"/>
      <c r="E78" s="19"/>
      <c r="F78" s="19"/>
      <c r="G78" s="19"/>
      <c r="H78" s="19"/>
      <c r="I78" s="19"/>
      <c r="J78" s="19"/>
      <c r="K78" s="19">
        <f t="shared" si="12"/>
        <v>10000000</v>
      </c>
      <c r="L78" s="20"/>
    </row>
    <row r="79" spans="1:12" ht="31" outlineLevel="3" x14ac:dyDescent="0.4">
      <c r="A79" s="17" t="s">
        <v>47</v>
      </c>
      <c r="B79" s="18" t="s">
        <v>48</v>
      </c>
      <c r="C79" s="19">
        <v>2500000</v>
      </c>
      <c r="D79" s="19"/>
      <c r="E79" s="19"/>
      <c r="F79" s="19"/>
      <c r="G79" s="19"/>
      <c r="H79" s="19"/>
      <c r="I79" s="19"/>
      <c r="J79" s="19"/>
      <c r="K79" s="19">
        <f t="shared" si="12"/>
        <v>2500000</v>
      </c>
      <c r="L79" s="20"/>
    </row>
    <row r="80" spans="1:12" ht="31" outlineLevel="3" x14ac:dyDescent="0.4">
      <c r="A80" s="17" t="s">
        <v>49</v>
      </c>
      <c r="B80" s="18" t="s">
        <v>50</v>
      </c>
      <c r="C80" s="19">
        <f>66260000+33740000</f>
        <v>100000000</v>
      </c>
      <c r="D80" s="19"/>
      <c r="E80" s="19"/>
      <c r="F80" s="19"/>
      <c r="G80" s="19"/>
      <c r="H80" s="19"/>
      <c r="I80" s="19"/>
      <c r="J80" s="19"/>
      <c r="K80" s="19">
        <f t="shared" si="12"/>
        <v>100000000</v>
      </c>
      <c r="L80" s="20"/>
    </row>
    <row r="81" spans="1:12" ht="31" outlineLevel="2" x14ac:dyDescent="0.4">
      <c r="A81" s="13" t="s">
        <v>67</v>
      </c>
      <c r="B81" s="14" t="s">
        <v>68</v>
      </c>
      <c r="C81" s="15">
        <f t="shared" ref="C81:J81" si="32">SUM(C82)</f>
        <v>200000000</v>
      </c>
      <c r="D81" s="15">
        <f t="shared" si="32"/>
        <v>0</v>
      </c>
      <c r="E81" s="15">
        <f t="shared" si="32"/>
        <v>0</v>
      </c>
      <c r="F81" s="15">
        <f t="shared" si="32"/>
        <v>0</v>
      </c>
      <c r="G81" s="15">
        <f t="shared" si="32"/>
        <v>0</v>
      </c>
      <c r="H81" s="15">
        <f t="shared" si="32"/>
        <v>0</v>
      </c>
      <c r="I81" s="15">
        <f t="shared" si="32"/>
        <v>0</v>
      </c>
      <c r="J81" s="15">
        <f t="shared" si="32"/>
        <v>0</v>
      </c>
      <c r="K81" s="15">
        <f t="shared" si="12"/>
        <v>200000000</v>
      </c>
      <c r="L81" s="16"/>
    </row>
    <row r="82" spans="1:12" ht="31" outlineLevel="3" x14ac:dyDescent="0.4">
      <c r="A82" s="17" t="s">
        <v>69</v>
      </c>
      <c r="B82" s="18" t="s">
        <v>70</v>
      </c>
      <c r="C82" s="19">
        <f>692340000-492340000</f>
        <v>200000000</v>
      </c>
      <c r="D82" s="19"/>
      <c r="E82" s="19"/>
      <c r="F82" s="19"/>
      <c r="G82" s="19"/>
      <c r="H82" s="19"/>
      <c r="I82" s="19"/>
      <c r="J82" s="19"/>
      <c r="K82" s="19">
        <f t="shared" si="12"/>
        <v>200000000</v>
      </c>
      <c r="L82" s="20" t="s">
        <v>189</v>
      </c>
    </row>
    <row r="83" spans="1:12" ht="31" outlineLevel="2" x14ac:dyDescent="0.4">
      <c r="A83" s="13" t="s">
        <v>51</v>
      </c>
      <c r="B83" s="14" t="s">
        <v>52</v>
      </c>
      <c r="C83" s="15">
        <f t="shared" ref="C83:J83" si="33">SUM(C84:C86)</f>
        <v>261668000</v>
      </c>
      <c r="D83" s="15">
        <f t="shared" si="33"/>
        <v>0</v>
      </c>
      <c r="E83" s="15">
        <f t="shared" si="33"/>
        <v>0</v>
      </c>
      <c r="F83" s="15">
        <f t="shared" si="33"/>
        <v>0</v>
      </c>
      <c r="G83" s="15">
        <f t="shared" si="33"/>
        <v>0</v>
      </c>
      <c r="H83" s="15">
        <f t="shared" si="33"/>
        <v>0</v>
      </c>
      <c r="I83" s="15">
        <f t="shared" si="33"/>
        <v>0</v>
      </c>
      <c r="J83" s="15">
        <f t="shared" si="33"/>
        <v>0</v>
      </c>
      <c r="K83" s="15">
        <f t="shared" si="12"/>
        <v>261668000</v>
      </c>
      <c r="L83" s="16"/>
    </row>
    <row r="84" spans="1:12" outlineLevel="3" x14ac:dyDescent="0.4">
      <c r="A84" s="17" t="s">
        <v>53</v>
      </c>
      <c r="B84" s="18" t="s">
        <v>54</v>
      </c>
      <c r="C84" s="19">
        <v>2000000</v>
      </c>
      <c r="D84" s="19"/>
      <c r="E84" s="19"/>
      <c r="F84" s="19"/>
      <c r="G84" s="19"/>
      <c r="H84" s="19"/>
      <c r="I84" s="19"/>
      <c r="J84" s="19"/>
      <c r="K84" s="19">
        <f t="shared" si="12"/>
        <v>2000000</v>
      </c>
      <c r="L84" s="20"/>
    </row>
    <row r="85" spans="1:12" ht="31" outlineLevel="3" x14ac:dyDescent="0.4">
      <c r="A85" s="17" t="s">
        <v>55</v>
      </c>
      <c r="B85" s="18" t="s">
        <v>56</v>
      </c>
      <c r="C85" s="19">
        <v>120000000</v>
      </c>
      <c r="D85" s="19"/>
      <c r="E85" s="19"/>
      <c r="F85" s="19"/>
      <c r="G85" s="19"/>
      <c r="H85" s="19"/>
      <c r="I85" s="19"/>
      <c r="J85" s="19"/>
      <c r="K85" s="19">
        <f t="shared" si="12"/>
        <v>120000000</v>
      </c>
      <c r="L85" s="20"/>
    </row>
    <row r="86" spans="1:12" outlineLevel="3" x14ac:dyDescent="0.4">
      <c r="A86" s="17" t="s">
        <v>57</v>
      </c>
      <c r="B86" s="18" t="s">
        <v>58</v>
      </c>
      <c r="C86" s="19">
        <v>139668000</v>
      </c>
      <c r="D86" s="19"/>
      <c r="E86" s="19"/>
      <c r="F86" s="19"/>
      <c r="G86" s="19"/>
      <c r="H86" s="19"/>
      <c r="I86" s="19"/>
      <c r="J86" s="19"/>
      <c r="K86" s="19">
        <f t="shared" si="12"/>
        <v>139668000</v>
      </c>
      <c r="L86" s="20"/>
    </row>
    <row r="87" spans="1:12" ht="31" outlineLevel="2" x14ac:dyDescent="0.4">
      <c r="A87" s="13" t="s">
        <v>59</v>
      </c>
      <c r="B87" s="14" t="s">
        <v>60</v>
      </c>
      <c r="C87" s="15">
        <f t="shared" ref="C87:J87" si="34">SUM(C88:C90)</f>
        <v>65014000</v>
      </c>
      <c r="D87" s="15">
        <f t="shared" si="34"/>
        <v>0</v>
      </c>
      <c r="E87" s="15">
        <f t="shared" si="34"/>
        <v>0</v>
      </c>
      <c r="F87" s="15">
        <f t="shared" si="34"/>
        <v>0</v>
      </c>
      <c r="G87" s="15">
        <f t="shared" si="34"/>
        <v>0</v>
      </c>
      <c r="H87" s="15">
        <f t="shared" si="34"/>
        <v>0</v>
      </c>
      <c r="I87" s="15">
        <f t="shared" si="34"/>
        <v>0</v>
      </c>
      <c r="J87" s="15">
        <f t="shared" si="34"/>
        <v>0</v>
      </c>
      <c r="K87" s="15">
        <f t="shared" si="12"/>
        <v>65014000</v>
      </c>
      <c r="L87" s="16"/>
    </row>
    <row r="88" spans="1:12" ht="46.5" outlineLevel="3" x14ac:dyDescent="0.4">
      <c r="A88" s="17" t="s">
        <v>61</v>
      </c>
      <c r="B88" s="18" t="s">
        <v>62</v>
      </c>
      <c r="C88" s="19">
        <f>38200000+8313600+400</f>
        <v>46514000</v>
      </c>
      <c r="D88" s="19"/>
      <c r="E88" s="19"/>
      <c r="F88" s="19"/>
      <c r="G88" s="19"/>
      <c r="H88" s="19"/>
      <c r="I88" s="19"/>
      <c r="J88" s="19"/>
      <c r="K88" s="19">
        <f t="shared" si="12"/>
        <v>46514000</v>
      </c>
      <c r="L88" s="20" t="s">
        <v>190</v>
      </c>
    </row>
    <row r="89" spans="1:12" ht="31" outlineLevel="3" x14ac:dyDescent="0.4">
      <c r="A89" s="17" t="s">
        <v>63</v>
      </c>
      <c r="B89" s="18" t="s">
        <v>64</v>
      </c>
      <c r="C89" s="19">
        <v>8500000</v>
      </c>
      <c r="D89" s="19"/>
      <c r="E89" s="19"/>
      <c r="F89" s="19"/>
      <c r="G89" s="19"/>
      <c r="H89" s="19"/>
      <c r="I89" s="19"/>
      <c r="J89" s="19"/>
      <c r="K89" s="19">
        <f t="shared" si="12"/>
        <v>8500000</v>
      </c>
      <c r="L89" s="20"/>
    </row>
    <row r="90" spans="1:12" ht="46.5" outlineLevel="3" x14ac:dyDescent="0.4">
      <c r="A90" s="17" t="s">
        <v>65</v>
      </c>
      <c r="B90" s="18" t="s">
        <v>66</v>
      </c>
      <c r="C90" s="19">
        <v>10000000</v>
      </c>
      <c r="D90" s="19"/>
      <c r="E90" s="19"/>
      <c r="F90" s="19"/>
      <c r="G90" s="19"/>
      <c r="H90" s="19"/>
      <c r="I90" s="19"/>
      <c r="J90" s="19"/>
      <c r="K90" s="19">
        <f t="shared" si="12"/>
        <v>10000000</v>
      </c>
      <c r="L90" s="20"/>
    </row>
  </sheetData>
  <autoFilter ref="A3:L90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2022-06-27T05:37:49Z</dcterms:modified>
</cp:coreProperties>
</file>