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D6780C9C-F772-463D-94ED-CB8985631608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RKPD2023!$A$3:$L$109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9" i="1" l="1"/>
  <c r="K108" i="1"/>
  <c r="C107" i="1"/>
  <c r="C106" i="1" s="1"/>
  <c r="J106" i="1"/>
  <c r="I106" i="1"/>
  <c r="H106" i="1"/>
  <c r="G106" i="1"/>
  <c r="F106" i="1"/>
  <c r="E106" i="1"/>
  <c r="D106" i="1"/>
  <c r="K105" i="1"/>
  <c r="K104" i="1"/>
  <c r="K103" i="1"/>
  <c r="J102" i="1"/>
  <c r="I102" i="1"/>
  <c r="H102" i="1"/>
  <c r="G102" i="1"/>
  <c r="F102" i="1"/>
  <c r="E102" i="1"/>
  <c r="D102" i="1"/>
  <c r="C102" i="1"/>
  <c r="C101" i="1"/>
  <c r="K100" i="1"/>
  <c r="K99" i="1"/>
  <c r="K98" i="1"/>
  <c r="K97" i="1"/>
  <c r="K96" i="1"/>
  <c r="K95" i="1"/>
  <c r="J94" i="1"/>
  <c r="I94" i="1"/>
  <c r="H94" i="1"/>
  <c r="G94" i="1"/>
  <c r="F94" i="1"/>
  <c r="E94" i="1"/>
  <c r="D94" i="1"/>
  <c r="K93" i="1"/>
  <c r="K92" i="1"/>
  <c r="J91" i="1"/>
  <c r="I91" i="1"/>
  <c r="H91" i="1"/>
  <c r="G91" i="1"/>
  <c r="F91" i="1"/>
  <c r="E91" i="1"/>
  <c r="D91" i="1"/>
  <c r="C91" i="1"/>
  <c r="K90" i="1"/>
  <c r="K89" i="1"/>
  <c r="K88" i="1"/>
  <c r="J87" i="1"/>
  <c r="I87" i="1"/>
  <c r="H87" i="1"/>
  <c r="G87" i="1"/>
  <c r="F87" i="1"/>
  <c r="E87" i="1"/>
  <c r="D87" i="1"/>
  <c r="C87" i="1"/>
  <c r="C86" i="1"/>
  <c r="K85" i="1"/>
  <c r="K84" i="1"/>
  <c r="J83" i="1"/>
  <c r="I83" i="1"/>
  <c r="H83" i="1"/>
  <c r="G83" i="1"/>
  <c r="F83" i="1"/>
  <c r="E83" i="1"/>
  <c r="D83" i="1"/>
  <c r="K81" i="1"/>
  <c r="K80" i="1"/>
  <c r="C79" i="1"/>
  <c r="K79" i="1" s="1"/>
  <c r="K78" i="1"/>
  <c r="C77" i="1"/>
  <c r="K77" i="1" s="1"/>
  <c r="C76" i="1"/>
  <c r="K76" i="1" s="1"/>
  <c r="K75" i="1"/>
  <c r="J74" i="1"/>
  <c r="J73" i="1" s="1"/>
  <c r="I74" i="1"/>
  <c r="I73" i="1" s="1"/>
  <c r="H74" i="1"/>
  <c r="H73" i="1" s="1"/>
  <c r="G74" i="1"/>
  <c r="G73" i="1" s="1"/>
  <c r="F74" i="1"/>
  <c r="F73" i="1" s="1"/>
  <c r="E74" i="1"/>
  <c r="E73" i="1" s="1"/>
  <c r="D74" i="1"/>
  <c r="D73" i="1" s="1"/>
  <c r="K72" i="1"/>
  <c r="J71" i="1"/>
  <c r="J70" i="1" s="1"/>
  <c r="I71" i="1"/>
  <c r="I70" i="1" s="1"/>
  <c r="H71" i="1"/>
  <c r="H70" i="1" s="1"/>
  <c r="G71" i="1"/>
  <c r="G70" i="1" s="1"/>
  <c r="F71" i="1"/>
  <c r="F70" i="1" s="1"/>
  <c r="E71" i="1"/>
  <c r="E70" i="1" s="1"/>
  <c r="D71" i="1"/>
  <c r="D70" i="1" s="1"/>
  <c r="C71" i="1"/>
  <c r="C69" i="1"/>
  <c r="K69" i="1" s="1"/>
  <c r="C68" i="1"/>
  <c r="K68" i="1" s="1"/>
  <c r="K67" i="1"/>
  <c r="K66" i="1"/>
  <c r="J65" i="1"/>
  <c r="J64" i="1" s="1"/>
  <c r="I65" i="1"/>
  <c r="I64" i="1" s="1"/>
  <c r="H65" i="1"/>
  <c r="H64" i="1" s="1"/>
  <c r="G65" i="1"/>
  <c r="G64" i="1" s="1"/>
  <c r="F65" i="1"/>
  <c r="F64" i="1" s="1"/>
  <c r="E65" i="1"/>
  <c r="E64" i="1" s="1"/>
  <c r="D65" i="1"/>
  <c r="D64" i="1" s="1"/>
  <c r="K63" i="1"/>
  <c r="J62" i="1"/>
  <c r="I62" i="1"/>
  <c r="H62" i="1"/>
  <c r="G62" i="1"/>
  <c r="F62" i="1"/>
  <c r="E62" i="1"/>
  <c r="D62" i="1"/>
  <c r="C62" i="1"/>
  <c r="C61" i="1"/>
  <c r="K61" i="1" s="1"/>
  <c r="K60" i="1"/>
  <c r="K59" i="1"/>
  <c r="C58" i="1"/>
  <c r="K58" i="1" s="1"/>
  <c r="C57" i="1"/>
  <c r="K57" i="1" s="1"/>
  <c r="K56" i="1"/>
  <c r="J55" i="1"/>
  <c r="I55" i="1"/>
  <c r="H55" i="1"/>
  <c r="G55" i="1"/>
  <c r="F55" i="1"/>
  <c r="E55" i="1"/>
  <c r="D55" i="1"/>
  <c r="K54" i="1"/>
  <c r="C53" i="1"/>
  <c r="K53" i="1" s="1"/>
  <c r="K52" i="1"/>
  <c r="J51" i="1"/>
  <c r="I51" i="1"/>
  <c r="H51" i="1"/>
  <c r="G51" i="1"/>
  <c r="F51" i="1"/>
  <c r="E51" i="1"/>
  <c r="D51" i="1"/>
  <c r="K49" i="1"/>
  <c r="C48" i="1"/>
  <c r="C47" i="1"/>
  <c r="K47" i="1" s="1"/>
  <c r="J46" i="1"/>
  <c r="J45" i="1" s="1"/>
  <c r="I46" i="1"/>
  <c r="I45" i="1" s="1"/>
  <c r="H46" i="1"/>
  <c r="H45" i="1" s="1"/>
  <c r="G46" i="1"/>
  <c r="G45" i="1" s="1"/>
  <c r="F46" i="1"/>
  <c r="F45" i="1" s="1"/>
  <c r="E46" i="1"/>
  <c r="E45" i="1" s="1"/>
  <c r="D46" i="1"/>
  <c r="D45" i="1" s="1"/>
  <c r="K44" i="1"/>
  <c r="J43" i="1"/>
  <c r="J42" i="1" s="1"/>
  <c r="I43" i="1"/>
  <c r="I42" i="1" s="1"/>
  <c r="H43" i="1"/>
  <c r="H42" i="1" s="1"/>
  <c r="G43" i="1"/>
  <c r="G42" i="1" s="1"/>
  <c r="F43" i="1"/>
  <c r="F42" i="1" s="1"/>
  <c r="E43" i="1"/>
  <c r="E42" i="1" s="1"/>
  <c r="D43" i="1"/>
  <c r="D42" i="1" s="1"/>
  <c r="C43" i="1"/>
  <c r="C42" i="1" s="1"/>
  <c r="C41" i="1"/>
  <c r="K41" i="1" s="1"/>
  <c r="J40" i="1"/>
  <c r="J39" i="1" s="1"/>
  <c r="I40" i="1"/>
  <c r="I39" i="1" s="1"/>
  <c r="H40" i="1"/>
  <c r="H39" i="1" s="1"/>
  <c r="G40" i="1"/>
  <c r="G39" i="1" s="1"/>
  <c r="F40" i="1"/>
  <c r="F39" i="1" s="1"/>
  <c r="E40" i="1"/>
  <c r="E39" i="1" s="1"/>
  <c r="D40" i="1"/>
  <c r="D39" i="1" s="1"/>
  <c r="K38" i="1"/>
  <c r="K37" i="1"/>
  <c r="J36" i="1"/>
  <c r="J35" i="1" s="1"/>
  <c r="I36" i="1"/>
  <c r="I35" i="1" s="1"/>
  <c r="H36" i="1"/>
  <c r="H35" i="1" s="1"/>
  <c r="G36" i="1"/>
  <c r="G35" i="1" s="1"/>
  <c r="F36" i="1"/>
  <c r="F35" i="1" s="1"/>
  <c r="E36" i="1"/>
  <c r="E35" i="1" s="1"/>
  <c r="D36" i="1"/>
  <c r="D35" i="1" s="1"/>
  <c r="C36" i="1"/>
  <c r="C35" i="1" s="1"/>
  <c r="C34" i="1"/>
  <c r="K34" i="1" s="1"/>
  <c r="C33" i="1"/>
  <c r="K33" i="1" s="1"/>
  <c r="J32" i="1"/>
  <c r="I32" i="1"/>
  <c r="H32" i="1"/>
  <c r="G32" i="1"/>
  <c r="F32" i="1"/>
  <c r="E32" i="1"/>
  <c r="D32" i="1"/>
  <c r="K31" i="1"/>
  <c r="J30" i="1"/>
  <c r="I30" i="1"/>
  <c r="H30" i="1"/>
  <c r="G30" i="1"/>
  <c r="F30" i="1"/>
  <c r="E30" i="1"/>
  <c r="D30" i="1"/>
  <c r="C30" i="1"/>
  <c r="K28" i="1"/>
  <c r="K27" i="1"/>
  <c r="K26" i="1"/>
  <c r="K25" i="1"/>
  <c r="J24" i="1"/>
  <c r="I24" i="1"/>
  <c r="H24" i="1"/>
  <c r="G24" i="1"/>
  <c r="F24" i="1"/>
  <c r="E24" i="1"/>
  <c r="D24" i="1"/>
  <c r="C24" i="1"/>
  <c r="K23" i="1"/>
  <c r="J22" i="1"/>
  <c r="I22" i="1"/>
  <c r="H22" i="1"/>
  <c r="G22" i="1"/>
  <c r="F22" i="1"/>
  <c r="E22" i="1"/>
  <c r="D22" i="1"/>
  <c r="C22" i="1"/>
  <c r="C21" i="1"/>
  <c r="K21" i="1" s="1"/>
  <c r="K20" i="1"/>
  <c r="K19" i="1"/>
  <c r="J18" i="1"/>
  <c r="I18" i="1"/>
  <c r="H18" i="1"/>
  <c r="G18" i="1"/>
  <c r="F18" i="1"/>
  <c r="E18" i="1"/>
  <c r="D18" i="1"/>
  <c r="K17" i="1"/>
  <c r="H16" i="1"/>
  <c r="H15" i="1" s="1"/>
  <c r="C16" i="1"/>
  <c r="J15" i="1"/>
  <c r="I15" i="1"/>
  <c r="G15" i="1"/>
  <c r="F15" i="1"/>
  <c r="E15" i="1"/>
  <c r="D15" i="1"/>
  <c r="K14" i="1"/>
  <c r="J13" i="1"/>
  <c r="I13" i="1"/>
  <c r="H13" i="1"/>
  <c r="G13" i="1"/>
  <c r="F13" i="1"/>
  <c r="E13" i="1"/>
  <c r="D13" i="1"/>
  <c r="C13" i="1"/>
  <c r="K11" i="1"/>
  <c r="J10" i="1"/>
  <c r="I10" i="1"/>
  <c r="H10" i="1"/>
  <c r="G10" i="1"/>
  <c r="F10" i="1"/>
  <c r="E10" i="1"/>
  <c r="D10" i="1"/>
  <c r="C10" i="1"/>
  <c r="C9" i="1"/>
  <c r="K9" i="1" s="1"/>
  <c r="C8" i="1"/>
  <c r="K8" i="1" s="1"/>
  <c r="K7" i="1"/>
  <c r="J6" i="1"/>
  <c r="I6" i="1"/>
  <c r="H6" i="1"/>
  <c r="G6" i="1"/>
  <c r="F6" i="1"/>
  <c r="E6" i="1"/>
  <c r="D6" i="1"/>
  <c r="C65" i="1" l="1"/>
  <c r="K65" i="1" s="1"/>
  <c r="C18" i="1"/>
  <c r="K18" i="1" s="1"/>
  <c r="C6" i="1"/>
  <c r="C5" i="1" s="1"/>
  <c r="F82" i="1"/>
  <c r="K86" i="1"/>
  <c r="C83" i="1"/>
  <c r="K83" i="1" s="1"/>
  <c r="D29" i="1"/>
  <c r="H29" i="1"/>
  <c r="I29" i="1"/>
  <c r="C32" i="1"/>
  <c r="C29" i="1" s="1"/>
  <c r="E50" i="1"/>
  <c r="I50" i="1"/>
  <c r="C74" i="1"/>
  <c r="K74" i="1" s="1"/>
  <c r="E5" i="1"/>
  <c r="I5" i="1"/>
  <c r="G12" i="1"/>
  <c r="E29" i="1"/>
  <c r="C51" i="1"/>
  <c r="K51" i="1" s="1"/>
  <c r="F29" i="1"/>
  <c r="J29" i="1"/>
  <c r="J12" i="1"/>
  <c r="H5" i="1"/>
  <c r="K107" i="1"/>
  <c r="F50" i="1"/>
  <c r="K30" i="1"/>
  <c r="K42" i="1"/>
  <c r="K43" i="1"/>
  <c r="E82" i="1"/>
  <c r="I82" i="1"/>
  <c r="J82" i="1"/>
  <c r="F5" i="1"/>
  <c r="J5" i="1"/>
  <c r="G29" i="1"/>
  <c r="D5" i="1"/>
  <c r="G5" i="1"/>
  <c r="F12" i="1"/>
  <c r="E12" i="1"/>
  <c r="I12" i="1"/>
  <c r="K48" i="1"/>
  <c r="C70" i="1"/>
  <c r="D50" i="1"/>
  <c r="H50" i="1"/>
  <c r="J50" i="1"/>
  <c r="G82" i="1"/>
  <c r="K91" i="1"/>
  <c r="K13" i="1"/>
  <c r="K16" i="1"/>
  <c r="C40" i="1"/>
  <c r="C55" i="1"/>
  <c r="G50" i="1"/>
  <c r="K87" i="1"/>
  <c r="C15" i="1"/>
  <c r="K24" i="1"/>
  <c r="D82" i="1"/>
  <c r="H82" i="1"/>
  <c r="K106" i="1"/>
  <c r="D12" i="1"/>
  <c r="H12" i="1"/>
  <c r="K62" i="1"/>
  <c r="K10" i="1"/>
  <c r="K22" i="1"/>
  <c r="K35" i="1"/>
  <c r="K36" i="1"/>
  <c r="K71" i="1"/>
  <c r="K102" i="1"/>
  <c r="C46" i="1"/>
  <c r="C94" i="1"/>
  <c r="K101" i="1"/>
  <c r="K32" i="1" l="1"/>
  <c r="C64" i="1"/>
  <c r="K64" i="1" s="1"/>
  <c r="C73" i="1"/>
  <c r="K73" i="1" s="1"/>
  <c r="K6" i="1"/>
  <c r="H4" i="1"/>
  <c r="G4" i="1"/>
  <c r="I4" i="1"/>
  <c r="E4" i="1"/>
  <c r="J4" i="1"/>
  <c r="F4" i="1"/>
  <c r="D4" i="1"/>
  <c r="K70" i="1"/>
  <c r="K40" i="1"/>
  <c r="C39" i="1"/>
  <c r="K46" i="1"/>
  <c r="C45" i="1"/>
  <c r="K29" i="1"/>
  <c r="K15" i="1"/>
  <c r="K94" i="1"/>
  <c r="C82" i="1"/>
  <c r="K5" i="1"/>
  <c r="C50" i="1"/>
  <c r="K55" i="1"/>
  <c r="C12" i="1"/>
  <c r="C4" i="1" l="1"/>
  <c r="K4" i="1" s="1"/>
  <c r="K50" i="1"/>
  <c r="K82" i="1"/>
  <c r="K39" i="1"/>
  <c r="K12" i="1"/>
  <c r="K45" i="1"/>
</calcChain>
</file>

<file path=xl/sharedStrings.xml><?xml version="1.0" encoding="utf-8"?>
<sst xmlns="http://schemas.openxmlformats.org/spreadsheetml/2006/main" count="240" uniqueCount="235">
  <si>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</si>
  <si>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</si>
  <si>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</si>
  <si>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</si>
  <si>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</si>
  <si>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</si>
  <si>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</si>
  <si>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</si>
  <si>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</si>
  <si>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</si>
  <si>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</si>
  <si>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</si>
  <si>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</si>
  <si>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</si>
  <si>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</si>
  <si>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</si>
  <si>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</si>
  <si>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</si>
  <si>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</si>
  <si>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</si>
  <si>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</si>
  <si>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</si>
  <si>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</si>
  <si>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</si>
  <si>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</si>
  <si>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</si>
  <si>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</si>
  <si>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</si>
  <si>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</si>
  <si>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</si>
  <si>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</si>
  <si>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</si>
  <si>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</si>
  <si>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</si>
  <si>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</si>
  <si>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</si>
  <si>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</si>
  <si>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</si>
  <si>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</si>
  <si>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</si>
  <si>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</si>
  <si>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</si>
  <si>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</si>
  <si>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</si>
  <si>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</si>
  <si>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</si>
  <si>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</si>
  <si>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</si>
  <si>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</si>
  <si>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</si>
  <si>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</si>
  <si>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</si>
  <si>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</si>
  <si>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</si>
  <si>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</si>
  <si>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</si>
  <si>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</si>
  <si>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</si>
  <si>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</si>
  <si>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</si>
  <si>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</si>
  <si>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</si>
  <si>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</si>
  <si>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</si>
  <si>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</si>
  <si>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</si>
  <si>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</si>
  <si>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Sosialisasi Peraturan Perundang-Undangan</t>
  </si>
  <si>
    <t>X.XX.01.2.05.01</t>
  </si>
  <si>
    <t>3.26.2.22.2.19.02.0000</t>
  </si>
  <si>
    <t>Dinas Pariwisata, Kebudayaan, Kepemudaan dan Olahraga</t>
  </si>
  <si>
    <t>PROGRAM PENGEMBANGAN KAPASITAS DAYA SAING KEPEMUDAAN</t>
  </si>
  <si>
    <t>2.19.02.2.01</t>
  </si>
  <si>
    <t>Penyadaran, Pemberdayaan, dan Pengembangan Pemuda dan Kepemudaan Terhadap Pemuda Pelopor Kabupaten/Kota, Wirausaha Muda Pemula, dan Pemuda Kader Kabupaten/Kota</t>
  </si>
  <si>
    <t>2.19.02.2.01.03</t>
  </si>
  <si>
    <t>Koordinasi, Sinkronisasi dan Penyelenggaraan Peningkatan Kapasitas Daya Saing Pemuda Kader Kabupaten/Kota</t>
  </si>
  <si>
    <t>2.19.02.2.01.08</t>
  </si>
  <si>
    <t>Peningkatan Kepemimpinan, Kepeloporan dan Kesukarelawanan Pemuda</t>
  </si>
  <si>
    <t>2.19.02.2.01.09</t>
  </si>
  <si>
    <t>Penyelenggaraan Seleksi dan Pelatihan Pasukan Pengibar Bendera</t>
  </si>
  <si>
    <t>2.19.02.2.02</t>
  </si>
  <si>
    <t>Pemberdayaan dan Pengembangan Organisasi Kepemudaan Tingkat Daerah Kabupaten/Kota</t>
  </si>
  <si>
    <t>2.19.02.2.02.02</t>
  </si>
  <si>
    <t>Peningkatan Kapasitas Pemuda dan Organisasi Kepemudaan Kabupaten/Kota</t>
  </si>
  <si>
    <t>PROGRAM PENGEMBANGAN KAPASITAS DAYA SAING KEOLAHRAGAAN</t>
  </si>
  <si>
    <t>2.19.03.2.01</t>
  </si>
  <si>
    <t>Pembinaan dan Pengembangan Olahraga Pendidikan pada Jenjang Pendidikan yang menjadi Kewenangan Daerah Kabupaten/Kota</t>
  </si>
  <si>
    <t>2.19.03.2.01.03</t>
  </si>
  <si>
    <t>Koordinasi, Sinkronisasi dan Pelaksanaan Penyediaan Sarana dan Prasarana Olahraga Kabupaten/Kota</t>
  </si>
  <si>
    <t>2.19.03.2.02</t>
  </si>
  <si>
    <t>Penyelenggaraan Kejuaraan Olahraga Tingkat Daerah Kabupaten/Kota</t>
  </si>
  <si>
    <t>2.19.03.2.02.02</t>
  </si>
  <si>
    <t>Penyelenggaraan Kejuaraan dan Pekan Olahraga Tingkat Kabupaten/Kota</t>
  </si>
  <si>
    <t>2.19.03.2.02.03</t>
  </si>
  <si>
    <t>Partisipasi dan Keikutsertaan dalam Penyelenggaraan Kejuaraan</t>
  </si>
  <si>
    <t>2.19.03.2.03</t>
  </si>
  <si>
    <t>Pembinaan dan Pengembangan Olahraga Prestasi Tingkat Daerah Provinsi</t>
  </si>
  <si>
    <t>2.19.03.2.03.01</t>
  </si>
  <si>
    <t>Seleksi Atlet Daerah</t>
  </si>
  <si>
    <t>2.19.03.2.03.02</t>
  </si>
  <si>
    <t>Pemusatan Latihan Daerah, Ilmu Pengetahuan dan Teknologi Keolahragaan (Sport Science)</t>
  </si>
  <si>
    <t>2.19.03.2.03.03</t>
  </si>
  <si>
    <t>Pembinaan dan Pengembangan Atlet Berprestasi Kabupaten/Kota</t>
  </si>
  <si>
    <t>2.19.03.2.04</t>
  </si>
  <si>
    <t>Pembinaan dan Pengembangan Organisasi Olahraga</t>
  </si>
  <si>
    <t>2.19.03.2.04.02</t>
  </si>
  <si>
    <t>Pengembangan Organisasi Keolahragaan</t>
  </si>
  <si>
    <t>2.19.03.2.05</t>
  </si>
  <si>
    <t>Pembinaan dan Pengembangan Olahraga Rekreasi</t>
  </si>
  <si>
    <t>2.19.03.2.05.01</t>
  </si>
  <si>
    <t>Penyelenggaraan, Pengembangan dan Pemasalan Festival dan Olahraga Rekreasi</t>
  </si>
  <si>
    <t>2.19.03.2.05.02</t>
  </si>
  <si>
    <t>Pemberdayaan Perkumpulan Olahraga Rekreasi</t>
  </si>
  <si>
    <t>2.19.03.2.05.04</t>
  </si>
  <si>
    <t>Pengembangan Olahraga Wisata, Tantangan dan Petualangan</t>
  </si>
  <si>
    <t>2.19.03.2.05.05</t>
  </si>
  <si>
    <t>Pemanfaatan Olahraga Tradisional dalam Masyarakat</t>
  </si>
  <si>
    <t>PROGRAM PENGEMBANGAN KEBUDAYAAN</t>
  </si>
  <si>
    <t>2.22.02.2.01</t>
  </si>
  <si>
    <t>Pengelolaan Kebudayaan yang Masyarakat Pelakunya dalam Daerah Kabupaten/Kota</t>
  </si>
  <si>
    <t>2.22.02.2.01.01</t>
  </si>
  <si>
    <t>Pelindungan, Pengembangan, Pemanfaatan Objek Pemajuan Kebudayaan</t>
  </si>
  <si>
    <t>2.22.02.2.02</t>
  </si>
  <si>
    <t>Pelestarian Kesenian Tradisional yang Masyarakat Pelakunya dalam Daerah Kabupaten/Kota</t>
  </si>
  <si>
    <t>2.22.02.2.02.01</t>
  </si>
  <si>
    <t>Pelindungan, Pengembangan, Pemanfaatan Objek Pemajuan Tradisi Budaya</t>
  </si>
  <si>
    <t>2.22.02.2.02.03</t>
  </si>
  <si>
    <t>Pemberian Penghargaan kepada Pihak yang Berprestasi atau Berkontribusi Luar Biasa sesuai dengan Prestasi dan Kontribusinya dalam Pemajuan Kebudayaan</t>
  </si>
  <si>
    <t>PROGRAM PENGEMBANGAN KESENIAN TRADISIONAL</t>
  </si>
  <si>
    <t>2.22.03.2.01</t>
  </si>
  <si>
    <t>Pembinaan Kesenian yang Masyarakat Pelakunya dalam Daerah Kabupaten/Kota</t>
  </si>
  <si>
    <t>2.22.03.2.01.01</t>
  </si>
  <si>
    <t>Peningkatan Pendidikan dan Pelatihan Sumber Daya Manusia Kesenian Tradisional</t>
  </si>
  <si>
    <t>2.22.03.2.01.03</t>
  </si>
  <si>
    <t>Peningkatan Kapasitas Tata Kelola Lembaga Kesenian Tradisional</t>
  </si>
  <si>
    <t>PROGRAM PEMBINAAN SEJARAH</t>
  </si>
  <si>
    <t>2.22.04.2.01</t>
  </si>
  <si>
    <t>Pembinaan Sejarah Lokal dalam 1 (satu) Daerah Kabupaten/Kota</t>
  </si>
  <si>
    <t>2.22.04.2.01.03</t>
  </si>
  <si>
    <t>Peningkatan Akses Masyarakat terhadap Data dan Informasi Sejarah</t>
  </si>
  <si>
    <t>PROGRAM PELESTARIAN DAN PENGELOLAAN CAGAR BUDAYA</t>
  </si>
  <si>
    <t>2.22.05.2.01</t>
  </si>
  <si>
    <t>Penetapan Cagar Budaya Peringkat Kabupaten/Kota</t>
  </si>
  <si>
    <t>2.22.05.2.01.01</t>
  </si>
  <si>
    <t>Pendaftaran Objek Diduga Cagar Budaya</t>
  </si>
  <si>
    <t>PROGRAM PENGELOLAAN PERMUSEUMAN</t>
  </si>
  <si>
    <t>2.22.06.2.01</t>
  </si>
  <si>
    <t>Pengelolaan Museum Kabupaten/Kota</t>
  </si>
  <si>
    <t>2.22.06.2.01.01</t>
  </si>
  <si>
    <t>Pelindungan, Pengembangan, dan Pemanfataan Koleksi secara Terpadu</t>
  </si>
  <si>
    <t>2.22.06.2.01.03</t>
  </si>
  <si>
    <t>Peningkatan Pelayanan dan Akses Masyarakat Terhadap Museum</t>
  </si>
  <si>
    <t>2.22.06.2.01.04</t>
  </si>
  <si>
    <t>Penyediaan dan Pemeliharaan Sarana dan Prasarana Museum</t>
  </si>
  <si>
    <t>PROGRAM PENINGKATAN DAYA TARIK DESTINASI PARIWISATA</t>
  </si>
  <si>
    <t>3.26.02.2.01</t>
  </si>
  <si>
    <t>Pengelolaan Daya Tarik Wisata Kabupaten/Kota</t>
  </si>
  <si>
    <t>3.26.02.2.01.02</t>
  </si>
  <si>
    <t>Perencanaan Pengembangan Daya Tarik Wisata Kabupaten/Kota</t>
  </si>
  <si>
    <t>3.26.02.2.01.03</t>
  </si>
  <si>
    <t>Pengembangan Daya Tarik Wisata Kabupaten/Kota</t>
  </si>
  <si>
    <t>3.26.02.2.01.04</t>
  </si>
  <si>
    <t>Monitoring dan Evaluasi Pengelolaan Daya Tarik Wisata Kabupaten/Kota</t>
  </si>
  <si>
    <t>3.26.02.2.03</t>
  </si>
  <si>
    <t>Pengelolaan Destinasi Pariwisata Kabupaten/Kota</t>
  </si>
  <si>
    <t>3.26.02.2.03.02</t>
  </si>
  <si>
    <t>Perencanaan Destinasi Pariwisata Kabupaten/Kota</t>
  </si>
  <si>
    <t>3.26.02.2.03.03</t>
  </si>
  <si>
    <t>Pengembangan Destinasi Pariwisata Kabupaten/Kota</t>
  </si>
  <si>
    <t>3.26.02.2.03.04</t>
  </si>
  <si>
    <t>Pengadaan/Pemeliharaan/Rehabilitasi Sarana dan Prasarana dalam Pengelolaan Destinasi Pariwisata Kabupaten/Kota</t>
  </si>
  <si>
    <t>3.26.02.2.03.05</t>
  </si>
  <si>
    <t>Monitoring dan Evaluasi Pengelolaan Destinasi Pariwisata Kabupaten/Kota</t>
  </si>
  <si>
    <t>3.26.02.2.03.06</t>
  </si>
  <si>
    <t>Pemberdayaan Masyarakat dalam Pengelolaan Destinasi Pariwisata Kabupaten/Kota</t>
  </si>
  <si>
    <t>3.26.02.2.03.07</t>
  </si>
  <si>
    <t>Penerapan Destinasi Pariwisata Berkelanjutan dalam Pengelolaan Destinasi Pariwisata Kabupaten/Kota</t>
  </si>
  <si>
    <t>3.26.02.2.04</t>
  </si>
  <si>
    <t>Penetapan Tanda Daftar Usaha Pariwisata Daerah Kabupaten/Kota</t>
  </si>
  <si>
    <t>3.26.02.2.04.01</t>
  </si>
  <si>
    <t>Penyediaan Layanan Pendaftaran Usaha Pariwisata Kabupaten/Kota</t>
  </si>
  <si>
    <t>PROGRAM PEMASARAN PARIWISATA</t>
  </si>
  <si>
    <t>3.26.03.2.01</t>
  </si>
  <si>
    <t>Pemasaran Pariwisata Dalam dan Luar Negeri Daya Tarik, Destinasi dan Kawasan Strategis Pariwisata Kabupaten/Kota</t>
  </si>
  <si>
    <t>3.26.03.2.01.01</t>
  </si>
  <si>
    <t>Penguatan Promosi melalui Media Cetak, Elektronik, dan Media Lainnya Baik Dalam dan Luar Negeri</t>
  </si>
  <si>
    <t>3.26.03.2.01.02</t>
  </si>
  <si>
    <t>Fasilitasi Kegiatan Pemasaran Pariwisata Baik Dalam dan Luar Negeri Pariwisata Kabupaten/Kota</t>
  </si>
  <si>
    <t>3.26.03.2.01.03</t>
  </si>
  <si>
    <t>Penyediaan Data dan Penyebaran Informasi Pariwisata Kabupaten/Kota, Baik Dalam dan Luar Negeri</t>
  </si>
  <si>
    <t>DI_1006 G1 (125juta) untuk film dokumenter, 33,3Juta perjalanan dinas geser ke Rutin</t>
  </si>
  <si>
    <t>3.26.03.2.01.04</t>
  </si>
  <si>
    <t>Peningkatan Kerja Sama dan Kemitraan Pariwisata Dalam dan Luar Negeri</t>
  </si>
  <si>
    <t>PROGRAM PENGEMBANGAN EKONOMI KREATIF MELALUI PEMANFAATAN DAN PERLINDUNGAN HAK KEKAYAAN INTELEKTUAL</t>
  </si>
  <si>
    <t>3.26.04.2.01</t>
  </si>
  <si>
    <t>Penyediaan Prasarana (Zona Kreatif/Ruang Kreatif/Kota Kreatif) sebagai Ruang Berekspresi, Berpromosi dan Berinteraksi bagi Insan Kreatif di Daerah Kabupaten/Kota</t>
  </si>
  <si>
    <t>3.26.04.2.01.01</t>
  </si>
  <si>
    <t>Pengembangan dan Revitalisasi Prasarana Kota Kreatif</t>
  </si>
  <si>
    <t>PROGRAM PENGEMBANGAN SUMBER DAYA PARIWISATA DAN EKONOMI KREATIF</t>
  </si>
  <si>
    <t>3.26.05.2.01</t>
  </si>
  <si>
    <t>Pelaksanaan Peningkatan Kapasitas Sumber Daya Manusia Pariwisata dan Ekonomi Kreatif Tingkat Dasar</t>
  </si>
  <si>
    <t>3.26.05.2.01.01</t>
  </si>
  <si>
    <t>Pengembangan Kompetensi SDM Pariwisata dan Ekonomi Kreatif Tingkat Dasar</t>
  </si>
  <si>
    <t>3.26.05.2.01.02</t>
  </si>
  <si>
    <t>Peningkatan Peran Serta Masyarakat dalam Pengembangan Kemitraan Pariwisata</t>
  </si>
  <si>
    <t>3.26.05.2.01.03</t>
  </si>
  <si>
    <t>Pelatihan Dasar SDM Kepariwisataan bagi Masyarakat, Guru dan Pelajar (Mahasiswa dan/atau Siswa)</t>
  </si>
  <si>
    <t>3.26.05.2.01.04</t>
  </si>
  <si>
    <t>Sertifikasi Kompetensi Bagi Tenaga Kerja bidang Pariwisata</t>
  </si>
  <si>
    <t>3.26.05.2.01.05</t>
  </si>
  <si>
    <t>Fasilitasi Proses Kreasi, Produksi, Distribusi Konsumsi dan Konservasi Ekonomi Kreatif</t>
  </si>
  <si>
    <t>3.26.05.2.01.06</t>
  </si>
  <si>
    <t>Fasilitasi Pengembangan Kompetensi Sumber Daya Manusia Ekonomi Kreatif</t>
  </si>
  <si>
    <t>3.26.05.2.01.07</t>
  </si>
  <si>
    <t>Monitoring dan Evaluasi Pengembangan Sumber Daya Pariwisata dan Ekonomi Kreatif</t>
  </si>
  <si>
    <t>diseragamkan</t>
  </si>
  <si>
    <t>perjadin include di sub keg. Rapat koordinasi</t>
  </si>
  <si>
    <t>Perjadin include di sub keg. Rapat koordinasi</t>
  </si>
  <si>
    <t>200Juta untuk Hibah Kwarcab Pramuka</t>
  </si>
  <si>
    <t>akan dipindahkan ke kesbangpol</t>
  </si>
  <si>
    <t>500 Juta untuk Wali Kota Cup</t>
  </si>
  <si>
    <t>2M untuk Hibah KONI, 50 Juta untuk NPCI</t>
  </si>
  <si>
    <t xml:space="preserve">500 Juta Kegiatan Kormi --&gt; Cabor Olahraga Rekreasi </t>
  </si>
  <si>
    <t>Pembuatan Video Tari 353jt</t>
  </si>
  <si>
    <t>Pembuatan Video Tari 320jt
100 Juta untuk dukungan PBN (kebudayaan) --&gt; Karnival Batik, Lupisan</t>
  </si>
  <si>
    <t>120 Juta untuk fasilitasi kegiatan komunitas budaya</t>
  </si>
  <si>
    <t>125juta untuk penyusunan FS Waterways</t>
  </si>
  <si>
    <t>Pembuatan Dermaga Perahu Kampung Batik Pesindon, Kampung Batik Kauman, Kampung Wisata Religi Sapuro (2,83M) drop</t>
  </si>
  <si>
    <t>usulan eksisting di drop --&gt; menunggu penutupan Pantai Betingan
450 juta untuk Edu Ekominawisata</t>
  </si>
  <si>
    <t>700 Juta untuk pemeliharaan sarpras TWL</t>
  </si>
  <si>
    <t>perjadin include di sub keg. Rapat koordinasi
200 Juta untuk Festival Balon Udara</t>
  </si>
  <si>
    <t>Perjadin include di sub keg. Rapat koordinasi
300Juta untuk Festival Kuliner</t>
  </si>
  <si>
    <t>sudah termasuk alihan dari sub keg. Penyediaan Data dan Penyebaran Informasi Pariwisata Kabupaten/Kota, Baik Dalam dan Luar Negeri (33,3jt)</t>
  </si>
  <si>
    <t>kenaikan BBM 9.616.000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</si>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</sst>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9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109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3" t="s">
        <v>0</v>
      </c>
      <c r="B1" s="33" t="s">
        <v>1</v>
      </c>
      <c r="C1" s="32" t="s">
        <v>234</v>
      </c>
      <c r="D1" s="32"/>
      <c r="E1" s="32"/>
      <c r="F1" s="32"/>
      <c r="G1" s="32"/>
      <c r="H1" s="32"/>
      <c r="I1" s="32"/>
      <c r="J1" s="32"/>
      <c r="K1" s="32"/>
      <c r="L1" s="30" t="s">
        <v>2</v>
      </c>
    </row>
    <row r="2" spans="1:12" s="4" customFormat="1" ht="31" x14ac:dyDescent="0.3">
      <c r="A2" s="33"/>
      <c r="B2" s="33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1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1" t="s">
        <v>69</v>
      </c>
      <c r="B4" s="22" t="s">
        <v>70</v>
      </c>
      <c r="C4" s="23">
        <f t="shared" ref="C4:J4" si="0">SUM(C5,C12,C29,C35,C39,C42,C45,C50,C64,C70,C73,C82)</f>
        <v>19603800000</v>
      </c>
      <c r="D4" s="23">
        <f t="shared" si="0"/>
        <v>0</v>
      </c>
      <c r="E4" s="23">
        <f t="shared" si="0"/>
        <v>800000000</v>
      </c>
      <c r="F4" s="23">
        <f t="shared" si="0"/>
        <v>0</v>
      </c>
      <c r="G4" s="23">
        <f t="shared" si="0"/>
        <v>0</v>
      </c>
      <c r="H4" s="23">
        <f t="shared" si="0"/>
        <v>1720000000</v>
      </c>
      <c r="I4" s="23">
        <f t="shared" si="0"/>
        <v>0</v>
      </c>
      <c r="J4" s="23">
        <f t="shared" si="0"/>
        <v>0</v>
      </c>
      <c r="K4" s="23">
        <f t="shared" ref="K4:K6" si="1">SUM(C4:J4)</f>
        <v>22123800000</v>
      </c>
      <c r="L4" s="24"/>
    </row>
    <row r="5" spans="1:12" ht="31" outlineLevel="1" x14ac:dyDescent="0.4">
      <c r="A5" s="9">
        <v>9.6550925925925915E-2</v>
      </c>
      <c r="B5" s="10" t="s">
        <v>71</v>
      </c>
      <c r="C5" s="11">
        <f t="shared" ref="C5:J5" si="2">SUM(C6,C10)</f>
        <v>1230573000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1230573000</v>
      </c>
      <c r="L5" s="12"/>
    </row>
    <row r="6" spans="1:12" ht="62" outlineLevel="2" x14ac:dyDescent="0.4">
      <c r="A6" s="13" t="s">
        <v>72</v>
      </c>
      <c r="B6" s="14" t="s">
        <v>73</v>
      </c>
      <c r="C6" s="15">
        <f t="shared" ref="C6:J6" si="3">SUM(C7:C9)</f>
        <v>1111801000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1111801000</v>
      </c>
      <c r="L6" s="16"/>
    </row>
    <row r="7" spans="1:12" ht="46.5" outlineLevel="3" x14ac:dyDescent="0.4">
      <c r="A7" s="17" t="s">
        <v>74</v>
      </c>
      <c r="B7" s="18" t="s">
        <v>75</v>
      </c>
      <c r="C7" s="19">
        <v>0</v>
      </c>
      <c r="D7" s="19"/>
      <c r="E7" s="19"/>
      <c r="F7" s="19"/>
      <c r="G7" s="19"/>
      <c r="H7" s="19"/>
      <c r="I7" s="19"/>
      <c r="J7" s="19"/>
      <c r="K7" s="19">
        <f t="shared" ref="K7:K70" si="4">SUM(C7:J7)</f>
        <v>0</v>
      </c>
      <c r="L7" s="20"/>
    </row>
    <row r="8" spans="1:12" ht="31" outlineLevel="3" x14ac:dyDescent="0.4">
      <c r="A8" s="17" t="s">
        <v>76</v>
      </c>
      <c r="B8" s="18" t="s">
        <v>77</v>
      </c>
      <c r="C8" s="19">
        <f>436801000+200000000</f>
        <v>636801000</v>
      </c>
      <c r="D8" s="19"/>
      <c r="E8" s="19"/>
      <c r="F8" s="19"/>
      <c r="G8" s="19"/>
      <c r="H8" s="19"/>
      <c r="I8" s="19"/>
      <c r="J8" s="19"/>
      <c r="K8" s="19">
        <f t="shared" si="4"/>
        <v>636801000</v>
      </c>
      <c r="L8" s="20" t="s">
        <v>218</v>
      </c>
    </row>
    <row r="9" spans="1:12" ht="31" outlineLevel="3" x14ac:dyDescent="0.4">
      <c r="A9" s="17" t="s">
        <v>78</v>
      </c>
      <c r="B9" s="18" t="s">
        <v>79</v>
      </c>
      <c r="C9" s="19">
        <f>500000000-25000000</f>
        <v>475000000</v>
      </c>
      <c r="D9" s="19"/>
      <c r="E9" s="19"/>
      <c r="F9" s="19"/>
      <c r="G9" s="19"/>
      <c r="H9" s="19"/>
      <c r="I9" s="19"/>
      <c r="J9" s="19"/>
      <c r="K9" s="19">
        <f t="shared" si="4"/>
        <v>475000000</v>
      </c>
      <c r="L9" s="28" t="s">
        <v>219</v>
      </c>
    </row>
    <row r="10" spans="1:12" ht="31" outlineLevel="2" x14ac:dyDescent="0.4">
      <c r="A10" s="13" t="s">
        <v>80</v>
      </c>
      <c r="B10" s="14" t="s">
        <v>81</v>
      </c>
      <c r="C10" s="15">
        <f t="shared" ref="C10:J10" si="5">SUM(C11)</f>
        <v>118772000</v>
      </c>
      <c r="D10" s="15">
        <f t="shared" si="5"/>
        <v>0</v>
      </c>
      <c r="E10" s="15">
        <f t="shared" si="5"/>
        <v>0</v>
      </c>
      <c r="F10" s="15">
        <f t="shared" si="5"/>
        <v>0</v>
      </c>
      <c r="G10" s="15">
        <f t="shared" si="5"/>
        <v>0</v>
      </c>
      <c r="H10" s="15">
        <f t="shared" si="5"/>
        <v>0</v>
      </c>
      <c r="I10" s="15">
        <f t="shared" si="5"/>
        <v>0</v>
      </c>
      <c r="J10" s="15">
        <f t="shared" si="5"/>
        <v>0</v>
      </c>
      <c r="K10" s="15">
        <f t="shared" si="4"/>
        <v>118772000</v>
      </c>
      <c r="L10" s="16"/>
    </row>
    <row r="11" spans="1:12" ht="31" outlineLevel="3" x14ac:dyDescent="0.4">
      <c r="A11" s="17" t="s">
        <v>82</v>
      </c>
      <c r="B11" s="18" t="s">
        <v>83</v>
      </c>
      <c r="C11" s="19">
        <v>118772000</v>
      </c>
      <c r="D11" s="19"/>
      <c r="E11" s="19"/>
      <c r="F11" s="19"/>
      <c r="G11" s="19"/>
      <c r="H11" s="19"/>
      <c r="I11" s="19"/>
      <c r="J11" s="19"/>
      <c r="K11" s="19">
        <f t="shared" si="4"/>
        <v>118772000</v>
      </c>
      <c r="L11" s="20"/>
    </row>
    <row r="12" spans="1:12" ht="31" outlineLevel="1" x14ac:dyDescent="0.4">
      <c r="A12" s="9">
        <v>9.6562499999999996E-2</v>
      </c>
      <c r="B12" s="10" t="s">
        <v>84</v>
      </c>
      <c r="C12" s="11">
        <f t="shared" ref="C12:J12" si="6">SUM(C13,C15,C18,C22,C24)</f>
        <v>4402307000</v>
      </c>
      <c r="D12" s="11">
        <f t="shared" si="6"/>
        <v>0</v>
      </c>
      <c r="E12" s="11">
        <f t="shared" si="6"/>
        <v>0</v>
      </c>
      <c r="F12" s="11">
        <f t="shared" si="6"/>
        <v>0</v>
      </c>
      <c r="G12" s="11">
        <f t="shared" si="6"/>
        <v>0</v>
      </c>
      <c r="H12" s="11">
        <f t="shared" si="6"/>
        <v>1000000000</v>
      </c>
      <c r="I12" s="11">
        <f t="shared" si="6"/>
        <v>0</v>
      </c>
      <c r="J12" s="11">
        <f t="shared" si="6"/>
        <v>0</v>
      </c>
      <c r="K12" s="11">
        <f t="shared" si="4"/>
        <v>5402307000</v>
      </c>
      <c r="L12" s="12"/>
    </row>
    <row r="13" spans="1:12" ht="46.5" outlineLevel="2" x14ac:dyDescent="0.4">
      <c r="A13" s="13" t="s">
        <v>85</v>
      </c>
      <c r="B13" s="14" t="s">
        <v>86</v>
      </c>
      <c r="C13" s="15">
        <f t="shared" ref="C13:J13" si="7">SUM(C14)</f>
        <v>654510000</v>
      </c>
      <c r="D13" s="15">
        <f t="shared" si="7"/>
        <v>0</v>
      </c>
      <c r="E13" s="15">
        <f t="shared" si="7"/>
        <v>0</v>
      </c>
      <c r="F13" s="15">
        <f t="shared" si="7"/>
        <v>0</v>
      </c>
      <c r="G13" s="15">
        <f t="shared" si="7"/>
        <v>0</v>
      </c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4"/>
        <v>654510000</v>
      </c>
      <c r="L13" s="16"/>
    </row>
    <row r="14" spans="1:12" ht="46.5" outlineLevel="3" x14ac:dyDescent="0.4">
      <c r="A14" s="17" t="s">
        <v>87</v>
      </c>
      <c r="B14" s="18" t="s">
        <v>88</v>
      </c>
      <c r="C14" s="19">
        <v>654510000</v>
      </c>
      <c r="D14" s="19"/>
      <c r="E14" s="19"/>
      <c r="F14" s="19"/>
      <c r="G14" s="19"/>
      <c r="H14" s="19"/>
      <c r="I14" s="19"/>
      <c r="J14" s="19"/>
      <c r="K14" s="19">
        <f t="shared" si="4"/>
        <v>654510000</v>
      </c>
      <c r="L14" s="20"/>
    </row>
    <row r="15" spans="1:12" ht="31" outlineLevel="2" x14ac:dyDescent="0.4">
      <c r="A15" s="13" t="s">
        <v>89</v>
      </c>
      <c r="B15" s="14" t="s">
        <v>90</v>
      </c>
      <c r="C15" s="15">
        <f t="shared" ref="C15:J15" si="8">SUM(C16:C17)</f>
        <v>935000000</v>
      </c>
      <c r="D15" s="15">
        <f t="shared" si="8"/>
        <v>0</v>
      </c>
      <c r="E15" s="15">
        <f t="shared" si="8"/>
        <v>0</v>
      </c>
      <c r="F15" s="15">
        <f t="shared" si="8"/>
        <v>0</v>
      </c>
      <c r="G15" s="15">
        <f t="shared" si="8"/>
        <v>0</v>
      </c>
      <c r="H15" s="15">
        <f t="shared" si="8"/>
        <v>500000000</v>
      </c>
      <c r="I15" s="15">
        <f t="shared" si="8"/>
        <v>0</v>
      </c>
      <c r="J15" s="15">
        <f t="shared" si="8"/>
        <v>0</v>
      </c>
      <c r="K15" s="15">
        <f t="shared" si="4"/>
        <v>1435000000</v>
      </c>
      <c r="L15" s="16"/>
    </row>
    <row r="16" spans="1:12" ht="31" outlineLevel="3" x14ac:dyDescent="0.4">
      <c r="A16" s="17" t="s">
        <v>91</v>
      </c>
      <c r="B16" s="18" t="s">
        <v>92</v>
      </c>
      <c r="C16" s="19">
        <f>735000000</f>
        <v>735000000</v>
      </c>
      <c r="D16" s="19"/>
      <c r="E16" s="19"/>
      <c r="F16" s="19"/>
      <c r="G16" s="19"/>
      <c r="H16" s="19">
        <f>300000000+200000000</f>
        <v>500000000</v>
      </c>
      <c r="I16" s="19"/>
      <c r="J16" s="19"/>
      <c r="K16" s="19">
        <f t="shared" si="4"/>
        <v>1235000000</v>
      </c>
      <c r="L16" s="20" t="s">
        <v>220</v>
      </c>
    </row>
    <row r="17" spans="1:12" ht="31" outlineLevel="3" x14ac:dyDescent="0.4">
      <c r="A17" s="17" t="s">
        <v>93</v>
      </c>
      <c r="B17" s="18" t="s">
        <v>94</v>
      </c>
      <c r="C17" s="19">
        <v>200000000</v>
      </c>
      <c r="D17" s="19"/>
      <c r="E17" s="19"/>
      <c r="F17" s="19"/>
      <c r="G17" s="19"/>
      <c r="H17" s="19"/>
      <c r="I17" s="19"/>
      <c r="J17" s="19"/>
      <c r="K17" s="19">
        <f t="shared" si="4"/>
        <v>200000000</v>
      </c>
      <c r="L17" s="20"/>
    </row>
    <row r="18" spans="1:12" ht="31" outlineLevel="2" x14ac:dyDescent="0.4">
      <c r="A18" s="13" t="s">
        <v>95</v>
      </c>
      <c r="B18" s="14" t="s">
        <v>96</v>
      </c>
      <c r="C18" s="15">
        <f t="shared" ref="C18:J18" si="9">SUM(C19:C21)</f>
        <v>2569890000</v>
      </c>
      <c r="D18" s="15">
        <f t="shared" si="9"/>
        <v>0</v>
      </c>
      <c r="E18" s="15">
        <f t="shared" si="9"/>
        <v>0</v>
      </c>
      <c r="F18" s="15">
        <f t="shared" si="9"/>
        <v>0</v>
      </c>
      <c r="G18" s="15">
        <f t="shared" si="9"/>
        <v>0</v>
      </c>
      <c r="H18" s="15">
        <f t="shared" si="9"/>
        <v>0</v>
      </c>
      <c r="I18" s="15">
        <f t="shared" si="9"/>
        <v>0</v>
      </c>
      <c r="J18" s="15">
        <f t="shared" si="9"/>
        <v>0</v>
      </c>
      <c r="K18" s="15">
        <f t="shared" si="4"/>
        <v>2569890000</v>
      </c>
      <c r="L18" s="16"/>
    </row>
    <row r="19" spans="1:12" outlineLevel="3" x14ac:dyDescent="0.4">
      <c r="A19" s="17" t="s">
        <v>97</v>
      </c>
      <c r="B19" s="18" t="s">
        <v>98</v>
      </c>
      <c r="C19" s="19">
        <v>215800000</v>
      </c>
      <c r="D19" s="19"/>
      <c r="E19" s="19"/>
      <c r="F19" s="19"/>
      <c r="G19" s="19"/>
      <c r="H19" s="19"/>
      <c r="I19" s="19"/>
      <c r="J19" s="19"/>
      <c r="K19" s="19">
        <f t="shared" si="4"/>
        <v>215800000</v>
      </c>
      <c r="L19" s="20"/>
    </row>
    <row r="20" spans="1:12" ht="31" outlineLevel="3" x14ac:dyDescent="0.4">
      <c r="A20" s="17" t="s">
        <v>99</v>
      </c>
      <c r="B20" s="18" t="s">
        <v>100</v>
      </c>
      <c r="C20" s="19">
        <v>120000000</v>
      </c>
      <c r="D20" s="19"/>
      <c r="E20" s="19"/>
      <c r="F20" s="19"/>
      <c r="G20" s="19"/>
      <c r="H20" s="19"/>
      <c r="I20" s="19"/>
      <c r="J20" s="19"/>
      <c r="K20" s="19">
        <f t="shared" si="4"/>
        <v>120000000</v>
      </c>
      <c r="L20" s="20"/>
    </row>
    <row r="21" spans="1:12" ht="31" outlineLevel="3" x14ac:dyDescent="0.4">
      <c r="A21" s="17" t="s">
        <v>101</v>
      </c>
      <c r="B21" s="18" t="s">
        <v>102</v>
      </c>
      <c r="C21" s="19">
        <f>184090000+1500000000+500000000+50000000</f>
        <v>2234090000</v>
      </c>
      <c r="D21" s="19"/>
      <c r="E21" s="19"/>
      <c r="F21" s="19"/>
      <c r="G21" s="19"/>
      <c r="H21" s="19"/>
      <c r="I21" s="19"/>
      <c r="J21" s="19"/>
      <c r="K21" s="19">
        <f t="shared" si="4"/>
        <v>2234090000</v>
      </c>
      <c r="L21" s="20" t="s">
        <v>221</v>
      </c>
    </row>
    <row r="22" spans="1:12" ht="31" outlineLevel="2" x14ac:dyDescent="0.4">
      <c r="A22" s="13" t="s">
        <v>103</v>
      </c>
      <c r="B22" s="14" t="s">
        <v>104</v>
      </c>
      <c r="C22" s="15">
        <f t="shared" ref="C22:J22" si="10">SUM(C23)</f>
        <v>40000000</v>
      </c>
      <c r="D22" s="15">
        <f t="shared" si="10"/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4"/>
        <v>40000000</v>
      </c>
      <c r="L22" s="16"/>
    </row>
    <row r="23" spans="1:12" outlineLevel="3" x14ac:dyDescent="0.4">
      <c r="A23" s="17" t="s">
        <v>105</v>
      </c>
      <c r="B23" s="18" t="s">
        <v>106</v>
      </c>
      <c r="C23" s="19">
        <v>40000000</v>
      </c>
      <c r="D23" s="19"/>
      <c r="E23" s="19"/>
      <c r="F23" s="19"/>
      <c r="G23" s="19"/>
      <c r="H23" s="19"/>
      <c r="I23" s="19"/>
      <c r="J23" s="19"/>
      <c r="K23" s="19">
        <f t="shared" si="4"/>
        <v>40000000</v>
      </c>
      <c r="L23" s="20"/>
    </row>
    <row r="24" spans="1:12" ht="31" outlineLevel="2" x14ac:dyDescent="0.4">
      <c r="A24" s="13" t="s">
        <v>107</v>
      </c>
      <c r="B24" s="14" t="s">
        <v>108</v>
      </c>
      <c r="C24" s="15">
        <f t="shared" ref="C24:J24" si="11">SUM(C25:C27)</f>
        <v>202907000</v>
      </c>
      <c r="D24" s="15">
        <f t="shared" si="11"/>
        <v>0</v>
      </c>
      <c r="E24" s="15">
        <f t="shared" si="11"/>
        <v>0</v>
      </c>
      <c r="F24" s="15">
        <f t="shared" si="11"/>
        <v>0</v>
      </c>
      <c r="G24" s="15">
        <f t="shared" si="11"/>
        <v>0</v>
      </c>
      <c r="H24" s="15">
        <f t="shared" si="11"/>
        <v>500000000</v>
      </c>
      <c r="I24" s="15">
        <f t="shared" si="11"/>
        <v>0</v>
      </c>
      <c r="J24" s="15">
        <f t="shared" si="11"/>
        <v>0</v>
      </c>
      <c r="K24" s="15">
        <f t="shared" si="4"/>
        <v>702907000</v>
      </c>
      <c r="L24" s="16"/>
    </row>
    <row r="25" spans="1:12" ht="31" outlineLevel="3" x14ac:dyDescent="0.4">
      <c r="A25" s="17" t="s">
        <v>109</v>
      </c>
      <c r="B25" s="18" t="s">
        <v>110</v>
      </c>
      <c r="C25" s="19">
        <v>102907000</v>
      </c>
      <c r="D25" s="19"/>
      <c r="E25" s="19"/>
      <c r="F25" s="19"/>
      <c r="G25" s="19"/>
      <c r="H25" s="19">
        <v>500000000</v>
      </c>
      <c r="I25" s="19"/>
      <c r="J25" s="19"/>
      <c r="K25" s="19">
        <f t="shared" si="4"/>
        <v>602907000</v>
      </c>
      <c r="L25" s="20" t="s">
        <v>222</v>
      </c>
    </row>
    <row r="26" spans="1:12" outlineLevel="3" x14ac:dyDescent="0.4">
      <c r="A26" s="17" t="s">
        <v>111</v>
      </c>
      <c r="B26" s="18" t="s">
        <v>112</v>
      </c>
      <c r="C26" s="19"/>
      <c r="D26" s="19"/>
      <c r="E26" s="19"/>
      <c r="F26" s="19"/>
      <c r="G26" s="19"/>
      <c r="H26" s="19"/>
      <c r="I26" s="19"/>
      <c r="J26" s="19"/>
      <c r="K26" s="19">
        <f t="shared" si="4"/>
        <v>0</v>
      </c>
      <c r="L26" s="29"/>
    </row>
    <row r="27" spans="1:12" ht="31" outlineLevel="3" x14ac:dyDescent="0.4">
      <c r="A27" s="17" t="s">
        <v>113</v>
      </c>
      <c r="B27" s="18" t="s">
        <v>114</v>
      </c>
      <c r="C27" s="19">
        <v>100000000</v>
      </c>
      <c r="D27" s="19"/>
      <c r="E27" s="19"/>
      <c r="F27" s="19"/>
      <c r="G27" s="19"/>
      <c r="H27" s="19"/>
      <c r="I27" s="19"/>
      <c r="J27" s="19"/>
      <c r="K27" s="19">
        <f t="shared" si="4"/>
        <v>100000000</v>
      </c>
      <c r="L27" s="20"/>
    </row>
    <row r="28" spans="1:12" ht="31" outlineLevel="3" x14ac:dyDescent="0.4">
      <c r="A28" s="17" t="s">
        <v>115</v>
      </c>
      <c r="B28" s="18" t="s">
        <v>116</v>
      </c>
      <c r="C28" s="19"/>
      <c r="D28" s="19"/>
      <c r="E28" s="19"/>
      <c r="F28" s="19"/>
      <c r="G28" s="19"/>
      <c r="H28" s="19"/>
      <c r="I28" s="19"/>
      <c r="J28" s="19"/>
      <c r="K28" s="19">
        <f t="shared" si="4"/>
        <v>0</v>
      </c>
      <c r="L28" s="20"/>
    </row>
    <row r="29" spans="1:12" outlineLevel="1" x14ac:dyDescent="0.4">
      <c r="A29" s="9">
        <v>9.8634259259259269E-2</v>
      </c>
      <c r="B29" s="10" t="s">
        <v>117</v>
      </c>
      <c r="C29" s="11">
        <f t="shared" ref="C29:J29" si="12">SUM(C30,C32)</f>
        <v>1816563000</v>
      </c>
      <c r="D29" s="11">
        <f t="shared" si="12"/>
        <v>0</v>
      </c>
      <c r="E29" s="11">
        <f t="shared" si="12"/>
        <v>0</v>
      </c>
      <c r="F29" s="11">
        <f t="shared" si="12"/>
        <v>0</v>
      </c>
      <c r="G29" s="11">
        <f t="shared" si="12"/>
        <v>0</v>
      </c>
      <c r="H29" s="11">
        <f t="shared" si="12"/>
        <v>100000000</v>
      </c>
      <c r="I29" s="11">
        <f t="shared" si="12"/>
        <v>0</v>
      </c>
      <c r="J29" s="11">
        <f t="shared" si="12"/>
        <v>0</v>
      </c>
      <c r="K29" s="11">
        <f t="shared" si="4"/>
        <v>1916563000</v>
      </c>
      <c r="L29" s="12"/>
    </row>
    <row r="30" spans="1:12" ht="31" outlineLevel="2" x14ac:dyDescent="0.4">
      <c r="A30" s="13" t="s">
        <v>118</v>
      </c>
      <c r="B30" s="14" t="s">
        <v>119</v>
      </c>
      <c r="C30" s="15">
        <f t="shared" ref="C30:J30" si="13">SUM(C31)</f>
        <v>983406000</v>
      </c>
      <c r="D30" s="15">
        <f t="shared" si="13"/>
        <v>0</v>
      </c>
      <c r="E30" s="15">
        <f t="shared" si="13"/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  <c r="J30" s="15">
        <f t="shared" si="13"/>
        <v>0</v>
      </c>
      <c r="K30" s="15">
        <f t="shared" si="4"/>
        <v>983406000</v>
      </c>
      <c r="L30" s="16"/>
    </row>
    <row r="31" spans="1:12" ht="31" outlineLevel="3" x14ac:dyDescent="0.4">
      <c r="A31" s="17" t="s">
        <v>120</v>
      </c>
      <c r="B31" s="18" t="s">
        <v>121</v>
      </c>
      <c r="C31" s="19">
        <v>983406000</v>
      </c>
      <c r="D31" s="19"/>
      <c r="E31" s="19"/>
      <c r="F31" s="19"/>
      <c r="G31" s="19"/>
      <c r="H31" s="19"/>
      <c r="I31" s="19"/>
      <c r="J31" s="19"/>
      <c r="K31" s="19">
        <f t="shared" si="4"/>
        <v>983406000</v>
      </c>
      <c r="L31" s="28" t="s">
        <v>223</v>
      </c>
    </row>
    <row r="32" spans="1:12" ht="46.5" outlineLevel="2" x14ac:dyDescent="0.4">
      <c r="A32" s="13" t="s">
        <v>122</v>
      </c>
      <c r="B32" s="14" t="s">
        <v>123</v>
      </c>
      <c r="C32" s="15">
        <f t="shared" ref="C32:J32" si="14">SUM(C33:C34)</f>
        <v>833157000</v>
      </c>
      <c r="D32" s="15">
        <f t="shared" si="14"/>
        <v>0</v>
      </c>
      <c r="E32" s="15">
        <f t="shared" si="14"/>
        <v>0</v>
      </c>
      <c r="F32" s="15">
        <f t="shared" si="14"/>
        <v>0</v>
      </c>
      <c r="G32" s="15">
        <f t="shared" si="14"/>
        <v>0</v>
      </c>
      <c r="H32" s="15">
        <f t="shared" si="14"/>
        <v>100000000</v>
      </c>
      <c r="I32" s="15">
        <f t="shared" si="14"/>
        <v>0</v>
      </c>
      <c r="J32" s="15">
        <f t="shared" si="14"/>
        <v>0</v>
      </c>
      <c r="K32" s="15">
        <f t="shared" si="4"/>
        <v>933157000</v>
      </c>
      <c r="L32" s="16"/>
    </row>
    <row r="33" spans="1:12" ht="46.5" outlineLevel="3" x14ac:dyDescent="0.4">
      <c r="A33" s="17" t="s">
        <v>124</v>
      </c>
      <c r="B33" s="18" t="s">
        <v>125</v>
      </c>
      <c r="C33" s="19">
        <f>800000000</f>
        <v>800000000</v>
      </c>
      <c r="D33" s="19"/>
      <c r="E33" s="19"/>
      <c r="F33" s="19"/>
      <c r="G33" s="19"/>
      <c r="H33" s="19">
        <v>100000000</v>
      </c>
      <c r="I33" s="19"/>
      <c r="J33" s="19"/>
      <c r="K33" s="19">
        <f t="shared" si="4"/>
        <v>900000000</v>
      </c>
      <c r="L33" s="28" t="s">
        <v>224</v>
      </c>
    </row>
    <row r="34" spans="1:12" ht="62" outlineLevel="3" x14ac:dyDescent="0.4">
      <c r="A34" s="17" t="s">
        <v>126</v>
      </c>
      <c r="B34" s="18" t="s">
        <v>127</v>
      </c>
      <c r="C34" s="19">
        <f>33157800-800</f>
        <v>33157000</v>
      </c>
      <c r="D34" s="19"/>
      <c r="E34" s="19"/>
      <c r="F34" s="19"/>
      <c r="G34" s="19"/>
      <c r="H34" s="19"/>
      <c r="I34" s="19"/>
      <c r="J34" s="19"/>
      <c r="K34" s="19">
        <f t="shared" si="4"/>
        <v>33157000</v>
      </c>
      <c r="L34" s="20"/>
    </row>
    <row r="35" spans="1:12" ht="31" outlineLevel="1" x14ac:dyDescent="0.4">
      <c r="A35" s="9">
        <v>9.8645833333333335E-2</v>
      </c>
      <c r="B35" s="10" t="s">
        <v>128</v>
      </c>
      <c r="C35" s="11">
        <f t="shared" ref="C35:J35" si="15">SUM(C36)</f>
        <v>544502000</v>
      </c>
      <c r="D35" s="11">
        <f t="shared" si="15"/>
        <v>0</v>
      </c>
      <c r="E35" s="11">
        <f t="shared" si="15"/>
        <v>0</v>
      </c>
      <c r="F35" s="11">
        <f t="shared" si="15"/>
        <v>0</v>
      </c>
      <c r="G35" s="11">
        <f t="shared" si="15"/>
        <v>0</v>
      </c>
      <c r="H35" s="11">
        <f t="shared" si="15"/>
        <v>120000000</v>
      </c>
      <c r="I35" s="11">
        <f t="shared" si="15"/>
        <v>0</v>
      </c>
      <c r="J35" s="11">
        <f t="shared" si="15"/>
        <v>0</v>
      </c>
      <c r="K35" s="11">
        <f t="shared" si="4"/>
        <v>664502000</v>
      </c>
      <c r="L35" s="12"/>
    </row>
    <row r="36" spans="1:12" ht="31" outlineLevel="2" x14ac:dyDescent="0.4">
      <c r="A36" s="13" t="s">
        <v>129</v>
      </c>
      <c r="B36" s="14" t="s">
        <v>130</v>
      </c>
      <c r="C36" s="15">
        <f t="shared" ref="C36:J36" si="16">SUM(C37:C38)</f>
        <v>544502000</v>
      </c>
      <c r="D36" s="15">
        <f t="shared" si="16"/>
        <v>0</v>
      </c>
      <c r="E36" s="15">
        <f t="shared" si="16"/>
        <v>0</v>
      </c>
      <c r="F36" s="15">
        <f t="shared" si="16"/>
        <v>0</v>
      </c>
      <c r="G36" s="15">
        <f t="shared" si="16"/>
        <v>0</v>
      </c>
      <c r="H36" s="15">
        <f t="shared" si="16"/>
        <v>120000000</v>
      </c>
      <c r="I36" s="15">
        <f t="shared" si="16"/>
        <v>0</v>
      </c>
      <c r="J36" s="15">
        <f t="shared" si="16"/>
        <v>0</v>
      </c>
      <c r="K36" s="15">
        <f t="shared" si="4"/>
        <v>664502000</v>
      </c>
      <c r="L36" s="16"/>
    </row>
    <row r="37" spans="1:12" ht="31" outlineLevel="3" x14ac:dyDescent="0.4">
      <c r="A37" s="17" t="s">
        <v>131</v>
      </c>
      <c r="B37" s="18" t="s">
        <v>132</v>
      </c>
      <c r="C37" s="19">
        <v>40248000</v>
      </c>
      <c r="D37" s="19"/>
      <c r="E37" s="19"/>
      <c r="F37" s="19"/>
      <c r="G37" s="19"/>
      <c r="H37" s="19"/>
      <c r="I37" s="19"/>
      <c r="J37" s="19"/>
      <c r="K37" s="19">
        <f t="shared" si="4"/>
        <v>40248000</v>
      </c>
      <c r="L37" s="20"/>
    </row>
    <row r="38" spans="1:12" ht="31" outlineLevel="3" x14ac:dyDescent="0.4">
      <c r="A38" s="17" t="s">
        <v>133</v>
      </c>
      <c r="B38" s="18" t="s">
        <v>134</v>
      </c>
      <c r="C38" s="19">
        <v>504254000</v>
      </c>
      <c r="D38" s="19"/>
      <c r="E38" s="19"/>
      <c r="F38" s="19"/>
      <c r="G38" s="19"/>
      <c r="H38" s="19">
        <v>120000000</v>
      </c>
      <c r="I38" s="19"/>
      <c r="J38" s="19"/>
      <c r="K38" s="19">
        <f t="shared" si="4"/>
        <v>624254000</v>
      </c>
      <c r="L38" s="20" t="s">
        <v>225</v>
      </c>
    </row>
    <row r="39" spans="1:12" outlineLevel="1" x14ac:dyDescent="0.4">
      <c r="A39" s="9">
        <v>9.8657407407407402E-2</v>
      </c>
      <c r="B39" s="10" t="s">
        <v>135</v>
      </c>
      <c r="C39" s="11">
        <f t="shared" ref="C39:J40" si="17">SUM(C40)</f>
        <v>39246000</v>
      </c>
      <c r="D39" s="11">
        <f t="shared" si="17"/>
        <v>0</v>
      </c>
      <c r="E39" s="11">
        <f t="shared" si="17"/>
        <v>0</v>
      </c>
      <c r="F39" s="11">
        <f t="shared" si="17"/>
        <v>0</v>
      </c>
      <c r="G39" s="11">
        <f t="shared" si="17"/>
        <v>0</v>
      </c>
      <c r="H39" s="11">
        <f t="shared" si="17"/>
        <v>0</v>
      </c>
      <c r="I39" s="11">
        <f t="shared" si="17"/>
        <v>0</v>
      </c>
      <c r="J39" s="11">
        <f t="shared" si="17"/>
        <v>0</v>
      </c>
      <c r="K39" s="11">
        <f t="shared" si="4"/>
        <v>39246000</v>
      </c>
      <c r="L39" s="12"/>
    </row>
    <row r="40" spans="1:12" ht="31" outlineLevel="2" x14ac:dyDescent="0.4">
      <c r="A40" s="13" t="s">
        <v>136</v>
      </c>
      <c r="B40" s="14" t="s">
        <v>137</v>
      </c>
      <c r="C40" s="15">
        <f t="shared" si="17"/>
        <v>39246000</v>
      </c>
      <c r="D40" s="15">
        <f t="shared" si="17"/>
        <v>0</v>
      </c>
      <c r="E40" s="15">
        <f t="shared" si="17"/>
        <v>0</v>
      </c>
      <c r="F40" s="15">
        <f t="shared" si="17"/>
        <v>0</v>
      </c>
      <c r="G40" s="15">
        <f t="shared" si="17"/>
        <v>0</v>
      </c>
      <c r="H40" s="15">
        <f t="shared" si="17"/>
        <v>0</v>
      </c>
      <c r="I40" s="15">
        <f t="shared" si="17"/>
        <v>0</v>
      </c>
      <c r="J40" s="15">
        <f t="shared" si="17"/>
        <v>0</v>
      </c>
      <c r="K40" s="15">
        <f t="shared" si="4"/>
        <v>39246000</v>
      </c>
      <c r="L40" s="16"/>
    </row>
    <row r="41" spans="1:12" ht="31" outlineLevel="3" x14ac:dyDescent="0.4">
      <c r="A41" s="17" t="s">
        <v>138</v>
      </c>
      <c r="B41" s="18" t="s">
        <v>139</v>
      </c>
      <c r="C41" s="19">
        <f>46426000-7180000</f>
        <v>39246000</v>
      </c>
      <c r="D41" s="19"/>
      <c r="E41" s="19"/>
      <c r="F41" s="19"/>
      <c r="G41" s="19"/>
      <c r="H41" s="19"/>
      <c r="I41" s="19"/>
      <c r="J41" s="19"/>
      <c r="K41" s="19">
        <f t="shared" si="4"/>
        <v>39246000</v>
      </c>
      <c r="L41" s="20" t="s">
        <v>217</v>
      </c>
    </row>
    <row r="42" spans="1:12" ht="31" outlineLevel="1" x14ac:dyDescent="0.4">
      <c r="A42" s="9">
        <v>9.8668981481481469E-2</v>
      </c>
      <c r="B42" s="10" t="s">
        <v>140</v>
      </c>
      <c r="C42" s="11">
        <f t="shared" ref="C42:J43" si="18">SUM(C43)</f>
        <v>27000000</v>
      </c>
      <c r="D42" s="11">
        <f t="shared" si="18"/>
        <v>0</v>
      </c>
      <c r="E42" s="11">
        <f t="shared" si="18"/>
        <v>0</v>
      </c>
      <c r="F42" s="11">
        <f t="shared" si="18"/>
        <v>0</v>
      </c>
      <c r="G42" s="11">
        <f t="shared" si="18"/>
        <v>0</v>
      </c>
      <c r="H42" s="11">
        <f t="shared" si="18"/>
        <v>0</v>
      </c>
      <c r="I42" s="11">
        <f t="shared" si="18"/>
        <v>0</v>
      </c>
      <c r="J42" s="11">
        <f t="shared" si="18"/>
        <v>0</v>
      </c>
      <c r="K42" s="11">
        <f t="shared" si="4"/>
        <v>27000000</v>
      </c>
      <c r="L42" s="12"/>
    </row>
    <row r="43" spans="1:12" ht="31" outlineLevel="2" x14ac:dyDescent="0.4">
      <c r="A43" s="13" t="s">
        <v>141</v>
      </c>
      <c r="B43" s="14" t="s">
        <v>142</v>
      </c>
      <c r="C43" s="15">
        <f t="shared" si="18"/>
        <v>27000000</v>
      </c>
      <c r="D43" s="15">
        <f t="shared" si="18"/>
        <v>0</v>
      </c>
      <c r="E43" s="15">
        <f t="shared" si="18"/>
        <v>0</v>
      </c>
      <c r="F43" s="15">
        <f t="shared" si="18"/>
        <v>0</v>
      </c>
      <c r="G43" s="15">
        <f t="shared" si="18"/>
        <v>0</v>
      </c>
      <c r="H43" s="15">
        <f t="shared" si="18"/>
        <v>0</v>
      </c>
      <c r="I43" s="15">
        <f t="shared" si="18"/>
        <v>0</v>
      </c>
      <c r="J43" s="15">
        <f t="shared" si="18"/>
        <v>0</v>
      </c>
      <c r="K43" s="15">
        <f t="shared" si="4"/>
        <v>27000000</v>
      </c>
      <c r="L43" s="16"/>
    </row>
    <row r="44" spans="1:12" outlineLevel="3" x14ac:dyDescent="0.4">
      <c r="A44" s="17" t="s">
        <v>143</v>
      </c>
      <c r="B44" s="18" t="s">
        <v>144</v>
      </c>
      <c r="C44" s="19">
        <v>27000000</v>
      </c>
      <c r="D44" s="19"/>
      <c r="E44" s="19"/>
      <c r="F44" s="19"/>
      <c r="G44" s="19"/>
      <c r="H44" s="19"/>
      <c r="I44" s="19"/>
      <c r="J44" s="19"/>
      <c r="K44" s="19">
        <f t="shared" si="4"/>
        <v>27000000</v>
      </c>
      <c r="L44" s="20"/>
    </row>
    <row r="45" spans="1:12" outlineLevel="1" x14ac:dyDescent="0.4">
      <c r="A45" s="9">
        <v>9.8680555555555549E-2</v>
      </c>
      <c r="B45" s="10" t="s">
        <v>145</v>
      </c>
      <c r="C45" s="11">
        <f t="shared" ref="C45:J45" si="19">SUM(C46)</f>
        <v>487149000</v>
      </c>
      <c r="D45" s="11">
        <f t="shared" si="19"/>
        <v>0</v>
      </c>
      <c r="E45" s="11">
        <f t="shared" si="19"/>
        <v>800000000</v>
      </c>
      <c r="F45" s="11">
        <f t="shared" si="19"/>
        <v>0</v>
      </c>
      <c r="G45" s="11">
        <f t="shared" si="19"/>
        <v>0</v>
      </c>
      <c r="H45" s="11">
        <f t="shared" si="19"/>
        <v>0</v>
      </c>
      <c r="I45" s="11">
        <f t="shared" si="19"/>
        <v>0</v>
      </c>
      <c r="J45" s="11">
        <f t="shared" si="19"/>
        <v>0</v>
      </c>
      <c r="K45" s="11">
        <f t="shared" si="4"/>
        <v>1287149000</v>
      </c>
      <c r="L45" s="12"/>
    </row>
    <row r="46" spans="1:12" outlineLevel="2" x14ac:dyDescent="0.4">
      <c r="A46" s="13" t="s">
        <v>146</v>
      </c>
      <c r="B46" s="14" t="s">
        <v>147</v>
      </c>
      <c r="C46" s="15">
        <f t="shared" ref="C46:J46" si="20">SUM(C47:C49)</f>
        <v>487149000</v>
      </c>
      <c r="D46" s="15">
        <f t="shared" si="20"/>
        <v>0</v>
      </c>
      <c r="E46" s="15">
        <f t="shared" si="20"/>
        <v>800000000</v>
      </c>
      <c r="F46" s="15">
        <f t="shared" si="20"/>
        <v>0</v>
      </c>
      <c r="G46" s="15">
        <f t="shared" si="20"/>
        <v>0</v>
      </c>
      <c r="H46" s="15">
        <f t="shared" si="20"/>
        <v>0</v>
      </c>
      <c r="I46" s="15">
        <f t="shared" si="20"/>
        <v>0</v>
      </c>
      <c r="J46" s="15">
        <f t="shared" si="20"/>
        <v>0</v>
      </c>
      <c r="K46" s="15">
        <f t="shared" si="4"/>
        <v>1287149000</v>
      </c>
      <c r="L46" s="16"/>
    </row>
    <row r="47" spans="1:12" ht="31" outlineLevel="3" x14ac:dyDescent="0.4">
      <c r="A47" s="17" t="s">
        <v>148</v>
      </c>
      <c r="B47" s="18" t="s">
        <v>149</v>
      </c>
      <c r="C47" s="19">
        <f>240688000-E47</f>
        <v>30004000</v>
      </c>
      <c r="D47" s="19"/>
      <c r="E47" s="19">
        <v>210684000</v>
      </c>
      <c r="F47" s="19"/>
      <c r="G47" s="19"/>
      <c r="H47" s="19"/>
      <c r="I47" s="19"/>
      <c r="J47" s="19"/>
      <c r="K47" s="19">
        <f t="shared" si="4"/>
        <v>240688000</v>
      </c>
      <c r="L47" s="20" t="s">
        <v>12</v>
      </c>
    </row>
    <row r="48" spans="1:12" ht="31" outlineLevel="3" x14ac:dyDescent="0.4">
      <c r="A48" s="17" t="s">
        <v>150</v>
      </c>
      <c r="B48" s="18" t="s">
        <v>151</v>
      </c>
      <c r="C48" s="19">
        <f>925250000-E48</f>
        <v>457145000</v>
      </c>
      <c r="D48" s="19"/>
      <c r="E48" s="19">
        <v>468105000</v>
      </c>
      <c r="F48" s="19"/>
      <c r="G48" s="19"/>
      <c r="H48" s="19"/>
      <c r="I48" s="19"/>
      <c r="J48" s="19"/>
      <c r="K48" s="19">
        <f t="shared" si="4"/>
        <v>925250000</v>
      </c>
      <c r="L48" s="20" t="s">
        <v>12</v>
      </c>
    </row>
    <row r="49" spans="1:12" ht="31" outlineLevel="3" x14ac:dyDescent="0.4">
      <c r="A49" s="17" t="s">
        <v>152</v>
      </c>
      <c r="B49" s="18" t="s">
        <v>153</v>
      </c>
      <c r="C49" s="19">
        <v>0</v>
      </c>
      <c r="D49" s="19"/>
      <c r="E49" s="19">
        <v>121211000</v>
      </c>
      <c r="F49" s="19"/>
      <c r="G49" s="19"/>
      <c r="H49" s="19"/>
      <c r="I49" s="19"/>
      <c r="J49" s="19"/>
      <c r="K49" s="19">
        <f t="shared" si="4"/>
        <v>121211000</v>
      </c>
      <c r="L49" s="20" t="s">
        <v>12</v>
      </c>
    </row>
    <row r="50" spans="1:12" ht="31" outlineLevel="1" x14ac:dyDescent="0.4">
      <c r="A50" s="9">
        <v>0.14307870370370371</v>
      </c>
      <c r="B50" s="10" t="s">
        <v>154</v>
      </c>
      <c r="C50" s="11">
        <f t="shared" ref="C50:J50" si="21">SUM(C51,C55,C62)</f>
        <v>3726296000</v>
      </c>
      <c r="D50" s="11">
        <f t="shared" si="21"/>
        <v>0</v>
      </c>
      <c r="E50" s="11">
        <f t="shared" si="21"/>
        <v>0</v>
      </c>
      <c r="F50" s="11">
        <f t="shared" si="21"/>
        <v>0</v>
      </c>
      <c r="G50" s="11">
        <f t="shared" si="21"/>
        <v>0</v>
      </c>
      <c r="H50" s="11">
        <f t="shared" si="21"/>
        <v>0</v>
      </c>
      <c r="I50" s="11">
        <f t="shared" si="21"/>
        <v>0</v>
      </c>
      <c r="J50" s="11">
        <f t="shared" si="21"/>
        <v>0</v>
      </c>
      <c r="K50" s="11">
        <f t="shared" si="4"/>
        <v>3726296000</v>
      </c>
      <c r="L50" s="12"/>
    </row>
    <row r="51" spans="1:12" outlineLevel="2" x14ac:dyDescent="0.4">
      <c r="A51" s="13" t="s">
        <v>155</v>
      </c>
      <c r="B51" s="14" t="s">
        <v>156</v>
      </c>
      <c r="C51" s="15">
        <f>SUM(C52:C54)</f>
        <v>140000000</v>
      </c>
      <c r="D51" s="15">
        <f t="shared" ref="D51:J51" si="22">SUM(D52:D54)</f>
        <v>0</v>
      </c>
      <c r="E51" s="15">
        <f t="shared" si="22"/>
        <v>0</v>
      </c>
      <c r="F51" s="15">
        <f t="shared" si="22"/>
        <v>0</v>
      </c>
      <c r="G51" s="15">
        <f t="shared" si="22"/>
        <v>0</v>
      </c>
      <c r="H51" s="15">
        <f t="shared" si="22"/>
        <v>0</v>
      </c>
      <c r="I51" s="15">
        <f t="shared" si="22"/>
        <v>0</v>
      </c>
      <c r="J51" s="15">
        <f t="shared" si="22"/>
        <v>0</v>
      </c>
      <c r="K51" s="15">
        <f t="shared" si="4"/>
        <v>140000000</v>
      </c>
      <c r="L51" s="16"/>
    </row>
    <row r="52" spans="1:12" ht="31" outlineLevel="3" x14ac:dyDescent="0.4">
      <c r="A52" s="17" t="s">
        <v>157</v>
      </c>
      <c r="B52" s="18" t="s">
        <v>158</v>
      </c>
      <c r="C52" s="19">
        <v>125000000</v>
      </c>
      <c r="D52" s="19"/>
      <c r="E52" s="19"/>
      <c r="F52" s="19"/>
      <c r="G52" s="19"/>
      <c r="H52" s="19"/>
      <c r="I52" s="19"/>
      <c r="J52" s="19"/>
      <c r="K52" s="19">
        <f t="shared" si="4"/>
        <v>125000000</v>
      </c>
      <c r="L52" s="20" t="s">
        <v>226</v>
      </c>
    </row>
    <row r="53" spans="1:12" ht="46.5" outlineLevel="3" x14ac:dyDescent="0.4">
      <c r="A53" s="17" t="s">
        <v>159</v>
      </c>
      <c r="B53" s="18" t="s">
        <v>160</v>
      </c>
      <c r="C53" s="19">
        <f>2887572000-2887572000</f>
        <v>0</v>
      </c>
      <c r="D53" s="19"/>
      <c r="E53" s="19"/>
      <c r="F53" s="19"/>
      <c r="G53" s="19"/>
      <c r="H53" s="19"/>
      <c r="I53" s="19"/>
      <c r="J53" s="19"/>
      <c r="K53" s="19">
        <f t="shared" si="4"/>
        <v>0</v>
      </c>
      <c r="L53" s="20" t="s">
        <v>227</v>
      </c>
    </row>
    <row r="54" spans="1:12" ht="31" outlineLevel="3" x14ac:dyDescent="0.4">
      <c r="A54" s="17" t="s">
        <v>161</v>
      </c>
      <c r="B54" s="18" t="s">
        <v>162</v>
      </c>
      <c r="C54" s="19">
        <v>15000000</v>
      </c>
      <c r="D54" s="19"/>
      <c r="E54" s="19"/>
      <c r="F54" s="19"/>
      <c r="G54" s="19"/>
      <c r="H54" s="19"/>
      <c r="I54" s="19"/>
      <c r="J54" s="19"/>
      <c r="K54" s="19">
        <f t="shared" si="4"/>
        <v>15000000</v>
      </c>
      <c r="L54" s="20"/>
    </row>
    <row r="55" spans="1:12" ht="31" outlineLevel="2" x14ac:dyDescent="0.4">
      <c r="A55" s="13" t="s">
        <v>163</v>
      </c>
      <c r="B55" s="14" t="s">
        <v>164</v>
      </c>
      <c r="C55" s="15">
        <f t="shared" ref="C55:J55" si="23">SUM(C56:C61)</f>
        <v>3566296000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15">
        <f t="shared" si="4"/>
        <v>3566296000</v>
      </c>
      <c r="L55" s="16"/>
    </row>
    <row r="56" spans="1:12" ht="31" outlineLevel="3" x14ac:dyDescent="0.4">
      <c r="A56" s="17" t="s">
        <v>165</v>
      </c>
      <c r="B56" s="18" t="s">
        <v>166</v>
      </c>
      <c r="C56" s="19">
        <v>50000000</v>
      </c>
      <c r="D56" s="19"/>
      <c r="E56" s="19"/>
      <c r="F56" s="19"/>
      <c r="G56" s="19"/>
      <c r="H56" s="19"/>
      <c r="I56" s="19"/>
      <c r="J56" s="19"/>
      <c r="K56" s="19">
        <f t="shared" si="4"/>
        <v>50000000</v>
      </c>
      <c r="L56" s="20"/>
    </row>
    <row r="57" spans="1:12" ht="46.5" outlineLevel="3" x14ac:dyDescent="0.4">
      <c r="A57" s="17" t="s">
        <v>167</v>
      </c>
      <c r="B57" s="18" t="s">
        <v>168</v>
      </c>
      <c r="C57" s="19">
        <f>215130000-215130000+450000000</f>
        <v>450000000</v>
      </c>
      <c r="D57" s="19"/>
      <c r="E57" s="19"/>
      <c r="F57" s="19"/>
      <c r="G57" s="19"/>
      <c r="H57" s="19"/>
      <c r="I57" s="19"/>
      <c r="J57" s="19"/>
      <c r="K57" s="19">
        <f t="shared" si="4"/>
        <v>450000000</v>
      </c>
      <c r="L57" s="20" t="s">
        <v>228</v>
      </c>
    </row>
    <row r="58" spans="1:12" ht="46.5" outlineLevel="3" x14ac:dyDescent="0.4">
      <c r="A58" s="17" t="s">
        <v>169</v>
      </c>
      <c r="B58" s="18" t="s">
        <v>170</v>
      </c>
      <c r="C58" s="19">
        <f>643049000-131827000-11222000</f>
        <v>500000000</v>
      </c>
      <c r="D58" s="19"/>
      <c r="E58" s="19"/>
      <c r="F58" s="19"/>
      <c r="G58" s="19"/>
      <c r="H58" s="19"/>
      <c r="I58" s="19"/>
      <c r="J58" s="19"/>
      <c r="K58" s="19">
        <f t="shared" si="4"/>
        <v>500000000</v>
      </c>
      <c r="L58" s="20"/>
    </row>
    <row r="59" spans="1:12" ht="31" outlineLevel="3" x14ac:dyDescent="0.4">
      <c r="A59" s="17" t="s">
        <v>171</v>
      </c>
      <c r="B59" s="18" t="s">
        <v>172</v>
      </c>
      <c r="C59" s="19">
        <v>0</v>
      </c>
      <c r="D59" s="19"/>
      <c r="E59" s="19"/>
      <c r="F59" s="19"/>
      <c r="G59" s="19"/>
      <c r="H59" s="19"/>
      <c r="I59" s="19"/>
      <c r="J59" s="19"/>
      <c r="K59" s="19">
        <f t="shared" si="4"/>
        <v>0</v>
      </c>
      <c r="L59" s="20"/>
    </row>
    <row r="60" spans="1:12" ht="31" outlineLevel="3" x14ac:dyDescent="0.4">
      <c r="A60" s="17" t="s">
        <v>173</v>
      </c>
      <c r="B60" s="18" t="s">
        <v>174</v>
      </c>
      <c r="C60" s="19"/>
      <c r="D60" s="19"/>
      <c r="E60" s="19"/>
      <c r="F60" s="19"/>
      <c r="G60" s="19"/>
      <c r="H60" s="19"/>
      <c r="I60" s="19"/>
      <c r="J60" s="19"/>
      <c r="K60" s="19">
        <f t="shared" si="4"/>
        <v>0</v>
      </c>
      <c r="L60" s="20"/>
    </row>
    <row r="61" spans="1:12" ht="46.5" outlineLevel="3" x14ac:dyDescent="0.4">
      <c r="A61" s="17" t="s">
        <v>175</v>
      </c>
      <c r="B61" s="18" t="s">
        <v>176</v>
      </c>
      <c r="C61" s="19">
        <f>1866296000+700000000</f>
        <v>2566296000</v>
      </c>
      <c r="D61" s="19"/>
      <c r="E61" s="19"/>
      <c r="F61" s="19"/>
      <c r="G61" s="19"/>
      <c r="H61" s="19"/>
      <c r="I61" s="19"/>
      <c r="J61" s="19"/>
      <c r="K61" s="19">
        <f t="shared" si="4"/>
        <v>2566296000</v>
      </c>
      <c r="L61" s="20" t="s">
        <v>229</v>
      </c>
    </row>
    <row r="62" spans="1:12" ht="31" outlineLevel="2" x14ac:dyDescent="0.4">
      <c r="A62" s="13" t="s">
        <v>177</v>
      </c>
      <c r="B62" s="14" t="s">
        <v>178</v>
      </c>
      <c r="C62" s="15">
        <f t="shared" ref="C62:J62" si="24">SUM(C63)</f>
        <v>20000000</v>
      </c>
      <c r="D62" s="15">
        <f t="shared" si="24"/>
        <v>0</v>
      </c>
      <c r="E62" s="15">
        <f t="shared" si="24"/>
        <v>0</v>
      </c>
      <c r="F62" s="15">
        <f t="shared" si="24"/>
        <v>0</v>
      </c>
      <c r="G62" s="15">
        <f t="shared" si="24"/>
        <v>0</v>
      </c>
      <c r="H62" s="15">
        <f t="shared" si="24"/>
        <v>0</v>
      </c>
      <c r="I62" s="15">
        <f t="shared" si="24"/>
        <v>0</v>
      </c>
      <c r="J62" s="15">
        <f t="shared" si="24"/>
        <v>0</v>
      </c>
      <c r="K62" s="15">
        <f t="shared" si="4"/>
        <v>20000000</v>
      </c>
      <c r="L62" s="16"/>
    </row>
    <row r="63" spans="1:12" ht="31" outlineLevel="3" x14ac:dyDescent="0.4">
      <c r="A63" s="17" t="s">
        <v>179</v>
      </c>
      <c r="B63" s="18" t="s">
        <v>180</v>
      </c>
      <c r="C63" s="19">
        <v>20000000</v>
      </c>
      <c r="D63" s="19"/>
      <c r="E63" s="19"/>
      <c r="F63" s="19"/>
      <c r="G63" s="19"/>
      <c r="H63" s="19"/>
      <c r="I63" s="19"/>
      <c r="J63" s="19"/>
      <c r="K63" s="19">
        <f t="shared" si="4"/>
        <v>20000000</v>
      </c>
      <c r="L63" s="20"/>
    </row>
    <row r="64" spans="1:12" outlineLevel="1" x14ac:dyDescent="0.4">
      <c r="A64" s="9">
        <v>0.14309027777777777</v>
      </c>
      <c r="B64" s="10" t="s">
        <v>181</v>
      </c>
      <c r="C64" s="11">
        <f t="shared" ref="C64:J64" si="25">SUM(C65)</f>
        <v>1041926000</v>
      </c>
      <c r="D64" s="11">
        <f t="shared" si="25"/>
        <v>0</v>
      </c>
      <c r="E64" s="11">
        <f t="shared" si="25"/>
        <v>0</v>
      </c>
      <c r="F64" s="11">
        <f t="shared" si="25"/>
        <v>0</v>
      </c>
      <c r="G64" s="11">
        <f t="shared" si="25"/>
        <v>0</v>
      </c>
      <c r="H64" s="11">
        <f t="shared" si="25"/>
        <v>0</v>
      </c>
      <c r="I64" s="11">
        <f t="shared" si="25"/>
        <v>0</v>
      </c>
      <c r="J64" s="11">
        <f t="shared" si="25"/>
        <v>0</v>
      </c>
      <c r="K64" s="11">
        <f t="shared" si="4"/>
        <v>1041926000</v>
      </c>
      <c r="L64" s="12"/>
    </row>
    <row r="65" spans="1:12" ht="46.5" outlineLevel="2" x14ac:dyDescent="0.4">
      <c r="A65" s="13" t="s">
        <v>182</v>
      </c>
      <c r="B65" s="14" t="s">
        <v>183</v>
      </c>
      <c r="C65" s="15">
        <f t="shared" ref="C65:J65" si="26">SUM(C66:C69)</f>
        <v>1041926000</v>
      </c>
      <c r="D65" s="15">
        <f t="shared" si="26"/>
        <v>0</v>
      </c>
      <c r="E65" s="15">
        <f t="shared" si="26"/>
        <v>0</v>
      </c>
      <c r="F65" s="15">
        <f t="shared" si="26"/>
        <v>0</v>
      </c>
      <c r="G65" s="15">
        <f t="shared" si="26"/>
        <v>0</v>
      </c>
      <c r="H65" s="15">
        <f t="shared" si="26"/>
        <v>0</v>
      </c>
      <c r="I65" s="15">
        <f t="shared" si="26"/>
        <v>0</v>
      </c>
      <c r="J65" s="15">
        <f t="shared" si="26"/>
        <v>0</v>
      </c>
      <c r="K65" s="15">
        <f t="shared" si="4"/>
        <v>1041926000</v>
      </c>
      <c r="L65" s="16"/>
    </row>
    <row r="66" spans="1:12" ht="46.5" outlineLevel="3" x14ac:dyDescent="0.4">
      <c r="A66" s="17" t="s">
        <v>184</v>
      </c>
      <c r="B66" s="18" t="s">
        <v>185</v>
      </c>
      <c r="C66" s="19">
        <v>53500000</v>
      </c>
      <c r="D66" s="19"/>
      <c r="E66" s="19"/>
      <c r="F66" s="19"/>
      <c r="G66" s="19"/>
      <c r="H66" s="19"/>
      <c r="I66" s="19"/>
      <c r="J66" s="19"/>
      <c r="K66" s="19">
        <f t="shared" si="4"/>
        <v>53500000</v>
      </c>
      <c r="L66" s="20"/>
    </row>
    <row r="67" spans="1:12" ht="46.5" outlineLevel="3" x14ac:dyDescent="0.4">
      <c r="A67" s="17" t="s">
        <v>186</v>
      </c>
      <c r="B67" s="18" t="s">
        <v>187</v>
      </c>
      <c r="C67" s="19">
        <v>224000000</v>
      </c>
      <c r="D67" s="19"/>
      <c r="E67" s="19"/>
      <c r="F67" s="19"/>
      <c r="G67" s="19"/>
      <c r="H67" s="19"/>
      <c r="I67" s="19"/>
      <c r="J67" s="19"/>
      <c r="K67" s="19">
        <f t="shared" si="4"/>
        <v>224000000</v>
      </c>
      <c r="L67" s="20"/>
    </row>
    <row r="68" spans="1:12" ht="46.5" outlineLevel="3" x14ac:dyDescent="0.4">
      <c r="A68" s="17" t="s">
        <v>188</v>
      </c>
      <c r="B68" s="18" t="s">
        <v>189</v>
      </c>
      <c r="C68" s="19">
        <f>487526000-125000000-33300000</f>
        <v>329226000</v>
      </c>
      <c r="D68" s="19"/>
      <c r="E68" s="19"/>
      <c r="F68" s="19"/>
      <c r="G68" s="19"/>
      <c r="H68" s="19"/>
      <c r="I68" s="19"/>
      <c r="J68" s="19"/>
      <c r="K68" s="19">
        <f t="shared" si="4"/>
        <v>329226000</v>
      </c>
      <c r="L68" s="28" t="s">
        <v>190</v>
      </c>
    </row>
    <row r="69" spans="1:12" ht="31" outlineLevel="3" x14ac:dyDescent="0.4">
      <c r="A69" s="17" t="s">
        <v>191</v>
      </c>
      <c r="B69" s="18" t="s">
        <v>192</v>
      </c>
      <c r="C69" s="19">
        <f>495000000-59800000</f>
        <v>435200000</v>
      </c>
      <c r="D69" s="19"/>
      <c r="E69" s="19"/>
      <c r="F69" s="19"/>
      <c r="G69" s="19"/>
      <c r="H69" s="19"/>
      <c r="I69" s="19"/>
      <c r="J69" s="19"/>
      <c r="K69" s="19">
        <f t="shared" si="4"/>
        <v>435200000</v>
      </c>
      <c r="L69" s="20" t="s">
        <v>216</v>
      </c>
    </row>
    <row r="70" spans="1:12" ht="46.5" outlineLevel="1" x14ac:dyDescent="0.4">
      <c r="A70" s="9">
        <v>0.14310185185185184</v>
      </c>
      <c r="B70" s="10" t="s">
        <v>193</v>
      </c>
      <c r="C70" s="11">
        <f t="shared" ref="C70:J71" si="27">SUM(C71)</f>
        <v>464262000</v>
      </c>
      <c r="D70" s="11">
        <f t="shared" si="27"/>
        <v>0</v>
      </c>
      <c r="E70" s="11">
        <f t="shared" si="27"/>
        <v>0</v>
      </c>
      <c r="F70" s="11">
        <f t="shared" si="27"/>
        <v>0</v>
      </c>
      <c r="G70" s="11">
        <f t="shared" si="27"/>
        <v>0</v>
      </c>
      <c r="H70" s="11">
        <f t="shared" si="27"/>
        <v>0</v>
      </c>
      <c r="I70" s="11">
        <f t="shared" si="27"/>
        <v>0</v>
      </c>
      <c r="J70" s="11">
        <f t="shared" si="27"/>
        <v>0</v>
      </c>
      <c r="K70" s="11">
        <f t="shared" si="4"/>
        <v>464262000</v>
      </c>
      <c r="L70" s="12"/>
    </row>
    <row r="71" spans="1:12" ht="62" outlineLevel="2" x14ac:dyDescent="0.4">
      <c r="A71" s="13" t="s">
        <v>194</v>
      </c>
      <c r="B71" s="14" t="s">
        <v>195</v>
      </c>
      <c r="C71" s="15">
        <f t="shared" si="27"/>
        <v>464262000</v>
      </c>
      <c r="D71" s="15">
        <f t="shared" si="27"/>
        <v>0</v>
      </c>
      <c r="E71" s="15">
        <f t="shared" si="27"/>
        <v>0</v>
      </c>
      <c r="F71" s="15">
        <f t="shared" si="27"/>
        <v>0</v>
      </c>
      <c r="G71" s="15">
        <f t="shared" si="27"/>
        <v>0</v>
      </c>
      <c r="H71" s="15">
        <f t="shared" si="27"/>
        <v>0</v>
      </c>
      <c r="I71" s="15">
        <f t="shared" si="27"/>
        <v>0</v>
      </c>
      <c r="J71" s="15">
        <f t="shared" si="27"/>
        <v>0</v>
      </c>
      <c r="K71" s="15">
        <f t="shared" ref="K71:K109" si="28">SUM(C71:J71)</f>
        <v>464262000</v>
      </c>
      <c r="L71" s="16"/>
    </row>
    <row r="72" spans="1:12" ht="31" outlineLevel="3" x14ac:dyDescent="0.4">
      <c r="A72" s="17" t="s">
        <v>196</v>
      </c>
      <c r="B72" s="18" t="s">
        <v>197</v>
      </c>
      <c r="C72" s="19">
        <v>464262000</v>
      </c>
      <c r="D72" s="19"/>
      <c r="E72" s="19"/>
      <c r="F72" s="19"/>
      <c r="G72" s="19"/>
      <c r="H72" s="19"/>
      <c r="I72" s="19"/>
      <c r="J72" s="19"/>
      <c r="K72" s="19">
        <f t="shared" si="28"/>
        <v>464262000</v>
      </c>
      <c r="L72" s="20"/>
    </row>
    <row r="73" spans="1:12" ht="31" outlineLevel="1" x14ac:dyDescent="0.4">
      <c r="A73" s="9">
        <v>0.14311342592592594</v>
      </c>
      <c r="B73" s="10" t="s">
        <v>198</v>
      </c>
      <c r="C73" s="11">
        <f t="shared" ref="C73:J73" si="29">SUM(C74)</f>
        <v>264166000</v>
      </c>
      <c r="D73" s="11">
        <f t="shared" si="29"/>
        <v>0</v>
      </c>
      <c r="E73" s="11">
        <f t="shared" si="29"/>
        <v>0</v>
      </c>
      <c r="F73" s="11">
        <f t="shared" si="29"/>
        <v>0</v>
      </c>
      <c r="G73" s="11">
        <f t="shared" si="29"/>
        <v>0</v>
      </c>
      <c r="H73" s="11">
        <f t="shared" si="29"/>
        <v>500000000</v>
      </c>
      <c r="I73" s="11">
        <f t="shared" si="29"/>
        <v>0</v>
      </c>
      <c r="J73" s="11">
        <f t="shared" si="29"/>
        <v>0</v>
      </c>
      <c r="K73" s="11">
        <f t="shared" si="28"/>
        <v>764166000</v>
      </c>
      <c r="L73" s="12"/>
    </row>
    <row r="74" spans="1:12" ht="46.5" outlineLevel="2" x14ac:dyDescent="0.4">
      <c r="A74" s="13" t="s">
        <v>199</v>
      </c>
      <c r="B74" s="14" t="s">
        <v>200</v>
      </c>
      <c r="C74" s="15">
        <f t="shared" ref="C74:J74" si="30">SUM(C75:C81)</f>
        <v>264166000</v>
      </c>
      <c r="D74" s="15">
        <f t="shared" si="30"/>
        <v>0</v>
      </c>
      <c r="E74" s="15">
        <f t="shared" si="30"/>
        <v>0</v>
      </c>
      <c r="F74" s="15">
        <f t="shared" si="30"/>
        <v>0</v>
      </c>
      <c r="G74" s="15">
        <f t="shared" si="30"/>
        <v>0</v>
      </c>
      <c r="H74" s="15">
        <f t="shared" si="30"/>
        <v>500000000</v>
      </c>
      <c r="I74" s="15">
        <f t="shared" si="30"/>
        <v>0</v>
      </c>
      <c r="J74" s="15">
        <f t="shared" si="30"/>
        <v>0</v>
      </c>
      <c r="K74" s="15">
        <f t="shared" si="28"/>
        <v>764166000</v>
      </c>
      <c r="L74" s="16"/>
    </row>
    <row r="75" spans="1:12" ht="31" outlineLevel="3" x14ac:dyDescent="0.4">
      <c r="A75" s="17" t="s">
        <v>201</v>
      </c>
      <c r="B75" s="18" t="s">
        <v>202</v>
      </c>
      <c r="C75" s="19">
        <v>30000000</v>
      </c>
      <c r="D75" s="19"/>
      <c r="E75" s="19"/>
      <c r="F75" s="19"/>
      <c r="G75" s="19"/>
      <c r="H75" s="19"/>
      <c r="I75" s="19"/>
      <c r="J75" s="19"/>
      <c r="K75" s="19">
        <f t="shared" si="28"/>
        <v>30000000</v>
      </c>
      <c r="L75" s="20"/>
    </row>
    <row r="76" spans="1:12" ht="31" outlineLevel="3" x14ac:dyDescent="0.4">
      <c r="A76" s="17" t="s">
        <v>203</v>
      </c>
      <c r="B76" s="18" t="s">
        <v>204</v>
      </c>
      <c r="C76" s="19">
        <f>20000000-1440000</f>
        <v>18560000</v>
      </c>
      <c r="D76" s="19"/>
      <c r="E76" s="19"/>
      <c r="F76" s="19"/>
      <c r="G76" s="19"/>
      <c r="H76" s="19">
        <v>200000000</v>
      </c>
      <c r="I76" s="19"/>
      <c r="J76" s="19"/>
      <c r="K76" s="19">
        <f t="shared" si="28"/>
        <v>218560000</v>
      </c>
      <c r="L76" s="20" t="s">
        <v>230</v>
      </c>
    </row>
    <row r="77" spans="1:12" ht="46.5" outlineLevel="3" x14ac:dyDescent="0.4">
      <c r="A77" s="17" t="s">
        <v>205</v>
      </c>
      <c r="B77" s="18" t="s">
        <v>206</v>
      </c>
      <c r="C77" s="19">
        <f>30000000-1110000</f>
        <v>28890000</v>
      </c>
      <c r="D77" s="19"/>
      <c r="E77" s="19"/>
      <c r="F77" s="19"/>
      <c r="G77" s="19"/>
      <c r="H77" s="19"/>
      <c r="I77" s="19"/>
      <c r="J77" s="19"/>
      <c r="K77" s="19">
        <f t="shared" si="28"/>
        <v>28890000</v>
      </c>
      <c r="L77" s="20" t="s">
        <v>217</v>
      </c>
    </row>
    <row r="78" spans="1:12" ht="31" outlineLevel="3" x14ac:dyDescent="0.4">
      <c r="A78" s="17" t="s">
        <v>207</v>
      </c>
      <c r="B78" s="18" t="s">
        <v>208</v>
      </c>
      <c r="C78" s="19">
        <v>50000000</v>
      </c>
      <c r="D78" s="19"/>
      <c r="E78" s="19"/>
      <c r="F78" s="19"/>
      <c r="G78" s="19"/>
      <c r="H78" s="19"/>
      <c r="I78" s="19"/>
      <c r="J78" s="19"/>
      <c r="K78" s="19">
        <f t="shared" si="28"/>
        <v>50000000</v>
      </c>
      <c r="L78" s="20"/>
    </row>
    <row r="79" spans="1:12" ht="31" outlineLevel="3" x14ac:dyDescent="0.4">
      <c r="A79" s="17" t="s">
        <v>209</v>
      </c>
      <c r="B79" s="18" t="s">
        <v>210</v>
      </c>
      <c r="C79" s="19">
        <f>100000000-11840000</f>
        <v>88160000</v>
      </c>
      <c r="D79" s="19"/>
      <c r="E79" s="19"/>
      <c r="F79" s="19"/>
      <c r="G79" s="19"/>
      <c r="H79" s="19">
        <v>300000000</v>
      </c>
      <c r="I79" s="19"/>
      <c r="J79" s="19"/>
      <c r="K79" s="19">
        <f t="shared" si="28"/>
        <v>388160000</v>
      </c>
      <c r="L79" s="20" t="s">
        <v>231</v>
      </c>
    </row>
    <row r="80" spans="1:12" ht="31" outlineLevel="3" x14ac:dyDescent="0.4">
      <c r="A80" s="17" t="s">
        <v>211</v>
      </c>
      <c r="B80" s="18" t="s">
        <v>212</v>
      </c>
      <c r="C80" s="19">
        <v>38556000</v>
      </c>
      <c r="D80" s="19"/>
      <c r="E80" s="19"/>
      <c r="F80" s="19"/>
      <c r="G80" s="19"/>
      <c r="H80" s="19"/>
      <c r="I80" s="19"/>
      <c r="J80" s="19"/>
      <c r="K80" s="19">
        <f t="shared" si="28"/>
        <v>38556000</v>
      </c>
      <c r="L80" s="20"/>
    </row>
    <row r="81" spans="1:12" ht="31" outlineLevel="3" x14ac:dyDescent="0.4">
      <c r="A81" s="17" t="s">
        <v>213</v>
      </c>
      <c r="B81" s="18" t="s">
        <v>214</v>
      </c>
      <c r="C81" s="19">
        <v>10000000</v>
      </c>
      <c r="D81" s="19"/>
      <c r="E81" s="19"/>
      <c r="F81" s="19"/>
      <c r="G81" s="19"/>
      <c r="H81" s="19"/>
      <c r="I81" s="19"/>
      <c r="J81" s="19"/>
      <c r="K81" s="19">
        <f t="shared" si="28"/>
        <v>10000000</v>
      </c>
      <c r="L81" s="20"/>
    </row>
    <row r="82" spans="1:12" ht="31" outlineLevel="1" x14ac:dyDescent="0.4">
      <c r="A82" s="9" t="s">
        <v>13</v>
      </c>
      <c r="B82" s="10" t="s">
        <v>14</v>
      </c>
      <c r="C82" s="11">
        <f t="shared" ref="C82:J82" si="31">SUM(C83,C87,C91,C94,C102,C106)</f>
        <v>5559810000</v>
      </c>
      <c r="D82" s="11">
        <f t="shared" si="31"/>
        <v>0</v>
      </c>
      <c r="E82" s="11">
        <f t="shared" si="31"/>
        <v>0</v>
      </c>
      <c r="F82" s="11">
        <f t="shared" si="31"/>
        <v>0</v>
      </c>
      <c r="G82" s="11">
        <f t="shared" si="31"/>
        <v>0</v>
      </c>
      <c r="H82" s="11">
        <f t="shared" si="31"/>
        <v>0</v>
      </c>
      <c r="I82" s="11">
        <f t="shared" si="31"/>
        <v>0</v>
      </c>
      <c r="J82" s="11">
        <f t="shared" si="31"/>
        <v>0</v>
      </c>
      <c r="K82" s="11">
        <f t="shared" si="28"/>
        <v>5559810000</v>
      </c>
      <c r="L82" s="12"/>
    </row>
    <row r="83" spans="1:12" ht="31" outlineLevel="2" x14ac:dyDescent="0.4">
      <c r="A83" s="13" t="s">
        <v>15</v>
      </c>
      <c r="B83" s="14" t="s">
        <v>16</v>
      </c>
      <c r="C83" s="15">
        <f t="shared" ref="C83:J83" si="32">SUM(C84:C86)</f>
        <v>16000000</v>
      </c>
      <c r="D83" s="15">
        <f t="shared" si="32"/>
        <v>0</v>
      </c>
      <c r="E83" s="15">
        <f t="shared" si="32"/>
        <v>0</v>
      </c>
      <c r="F83" s="15">
        <f t="shared" si="32"/>
        <v>0</v>
      </c>
      <c r="G83" s="15">
        <f t="shared" si="32"/>
        <v>0</v>
      </c>
      <c r="H83" s="15">
        <f t="shared" si="32"/>
        <v>0</v>
      </c>
      <c r="I83" s="15">
        <f t="shared" si="32"/>
        <v>0</v>
      </c>
      <c r="J83" s="15">
        <f t="shared" si="32"/>
        <v>0</v>
      </c>
      <c r="K83" s="15">
        <f t="shared" si="28"/>
        <v>16000000</v>
      </c>
      <c r="L83" s="16"/>
    </row>
    <row r="84" spans="1:12" ht="31" outlineLevel="3" x14ac:dyDescent="0.4">
      <c r="A84" s="17" t="s">
        <v>17</v>
      </c>
      <c r="B84" s="18" t="s">
        <v>18</v>
      </c>
      <c r="C84" s="19">
        <v>2500000</v>
      </c>
      <c r="D84" s="19"/>
      <c r="E84" s="19"/>
      <c r="F84" s="19"/>
      <c r="G84" s="19"/>
      <c r="H84" s="19"/>
      <c r="I84" s="19"/>
      <c r="J84" s="19"/>
      <c r="K84" s="19">
        <f t="shared" si="28"/>
        <v>2500000</v>
      </c>
      <c r="L84" s="20" t="s">
        <v>215</v>
      </c>
    </row>
    <row r="85" spans="1:12" ht="31" outlineLevel="3" x14ac:dyDescent="0.4">
      <c r="A85" s="17" t="s">
        <v>19</v>
      </c>
      <c r="B85" s="18" t="s">
        <v>20</v>
      </c>
      <c r="C85" s="19">
        <v>1500000</v>
      </c>
      <c r="D85" s="19"/>
      <c r="E85" s="19"/>
      <c r="F85" s="19"/>
      <c r="G85" s="19"/>
      <c r="H85" s="19"/>
      <c r="I85" s="19"/>
      <c r="J85" s="19"/>
      <c r="K85" s="19">
        <f t="shared" si="28"/>
        <v>1500000</v>
      </c>
      <c r="L85" s="20" t="s">
        <v>215</v>
      </c>
    </row>
    <row r="86" spans="1:12" outlineLevel="3" x14ac:dyDescent="0.4">
      <c r="A86" s="17" t="s">
        <v>21</v>
      </c>
      <c r="B86" s="18" t="s">
        <v>22</v>
      </c>
      <c r="C86" s="19">
        <f>2500000+2500000+2000000+5000000</f>
        <v>12000000</v>
      </c>
      <c r="D86" s="19"/>
      <c r="E86" s="19"/>
      <c r="F86" s="19"/>
      <c r="G86" s="19"/>
      <c r="H86" s="19"/>
      <c r="I86" s="19"/>
      <c r="J86" s="19"/>
      <c r="K86" s="19">
        <f t="shared" si="28"/>
        <v>12000000</v>
      </c>
      <c r="L86" s="20" t="s">
        <v>215</v>
      </c>
    </row>
    <row r="87" spans="1:12" outlineLevel="2" x14ac:dyDescent="0.4">
      <c r="A87" s="13" t="s">
        <v>23</v>
      </c>
      <c r="B87" s="14" t="s">
        <v>24</v>
      </c>
      <c r="C87" s="15">
        <f t="shared" ref="C87:J87" si="33">SUM(C88:C90)</f>
        <v>4550208000</v>
      </c>
      <c r="D87" s="15">
        <f t="shared" si="33"/>
        <v>0</v>
      </c>
      <c r="E87" s="15">
        <f t="shared" si="33"/>
        <v>0</v>
      </c>
      <c r="F87" s="15">
        <f t="shared" si="33"/>
        <v>0</v>
      </c>
      <c r="G87" s="15">
        <f t="shared" si="33"/>
        <v>0</v>
      </c>
      <c r="H87" s="15">
        <f t="shared" si="33"/>
        <v>0</v>
      </c>
      <c r="I87" s="15">
        <f t="shared" si="33"/>
        <v>0</v>
      </c>
      <c r="J87" s="15">
        <f t="shared" si="33"/>
        <v>0</v>
      </c>
      <c r="K87" s="15">
        <f t="shared" si="28"/>
        <v>4550208000</v>
      </c>
      <c r="L87" s="16"/>
    </row>
    <row r="88" spans="1:12" outlineLevel="3" x14ac:dyDescent="0.4">
      <c r="A88" s="17" t="s">
        <v>25</v>
      </c>
      <c r="B88" s="18" t="s">
        <v>26</v>
      </c>
      <c r="C88" s="19">
        <v>4467108000</v>
      </c>
      <c r="D88" s="19"/>
      <c r="E88" s="19"/>
      <c r="F88" s="19"/>
      <c r="G88" s="19"/>
      <c r="H88" s="19"/>
      <c r="I88" s="19"/>
      <c r="J88" s="19"/>
      <c r="K88" s="19">
        <f t="shared" si="28"/>
        <v>4467108000</v>
      </c>
      <c r="L88" s="20"/>
    </row>
    <row r="89" spans="1:12" ht="31" outlineLevel="3" x14ac:dyDescent="0.4">
      <c r="A89" s="17" t="s">
        <v>27</v>
      </c>
      <c r="B89" s="18" t="s">
        <v>28</v>
      </c>
      <c r="C89" s="19">
        <v>81600000</v>
      </c>
      <c r="D89" s="19"/>
      <c r="E89" s="19"/>
      <c r="F89" s="19"/>
      <c r="G89" s="19"/>
      <c r="H89" s="19"/>
      <c r="I89" s="19"/>
      <c r="J89" s="19"/>
      <c r="K89" s="19">
        <f t="shared" si="28"/>
        <v>81600000</v>
      </c>
      <c r="L89" s="20"/>
    </row>
    <row r="90" spans="1:12" ht="31" outlineLevel="3" x14ac:dyDescent="0.4">
      <c r="A90" s="17" t="s">
        <v>29</v>
      </c>
      <c r="B90" s="18" t="s">
        <v>30</v>
      </c>
      <c r="C90" s="19">
        <v>1500000</v>
      </c>
      <c r="D90" s="19"/>
      <c r="E90" s="19"/>
      <c r="F90" s="19"/>
      <c r="G90" s="19"/>
      <c r="H90" s="19"/>
      <c r="I90" s="19"/>
      <c r="J90" s="19"/>
      <c r="K90" s="19">
        <f t="shared" si="28"/>
        <v>1500000</v>
      </c>
      <c r="L90" s="20"/>
    </row>
    <row r="91" spans="1:12" outlineLevel="2" x14ac:dyDescent="0.4">
      <c r="A91" s="13" t="s">
        <v>31</v>
      </c>
      <c r="B91" s="14" t="s">
        <v>32</v>
      </c>
      <c r="C91" s="15">
        <f t="shared" ref="C91:J91" si="34">SUM(C92:C93)</f>
        <v>9500000</v>
      </c>
      <c r="D91" s="15">
        <f t="shared" si="34"/>
        <v>0</v>
      </c>
      <c r="E91" s="15">
        <f t="shared" si="34"/>
        <v>0</v>
      </c>
      <c r="F91" s="15">
        <f t="shared" si="34"/>
        <v>0</v>
      </c>
      <c r="G91" s="15">
        <f t="shared" si="34"/>
        <v>0</v>
      </c>
      <c r="H91" s="15">
        <f t="shared" si="34"/>
        <v>0</v>
      </c>
      <c r="I91" s="15">
        <f t="shared" si="34"/>
        <v>0</v>
      </c>
      <c r="J91" s="15">
        <f t="shared" si="34"/>
        <v>0</v>
      </c>
      <c r="K91" s="15">
        <f t="shared" si="28"/>
        <v>9500000</v>
      </c>
      <c r="L91" s="16"/>
    </row>
    <row r="92" spans="1:12" outlineLevel="3" x14ac:dyDescent="0.4">
      <c r="A92" s="17" t="s">
        <v>68</v>
      </c>
      <c r="B92" s="18" t="s">
        <v>67</v>
      </c>
      <c r="C92" s="19">
        <v>0</v>
      </c>
      <c r="D92" s="19"/>
      <c r="E92" s="19"/>
      <c r="F92" s="19"/>
      <c r="G92" s="19"/>
      <c r="H92" s="19"/>
      <c r="I92" s="19"/>
      <c r="J92" s="19"/>
      <c r="K92" s="19">
        <f t="shared" si="28"/>
        <v>0</v>
      </c>
      <c r="L92" s="20"/>
    </row>
    <row r="93" spans="1:12" ht="31" outlineLevel="3" x14ac:dyDescent="0.4">
      <c r="A93" s="17" t="s">
        <v>33</v>
      </c>
      <c r="B93" s="18" t="s">
        <v>34</v>
      </c>
      <c r="C93" s="19">
        <v>9500000</v>
      </c>
      <c r="D93" s="19"/>
      <c r="E93" s="19"/>
      <c r="F93" s="19"/>
      <c r="G93" s="19"/>
      <c r="H93" s="19"/>
      <c r="I93" s="19"/>
      <c r="J93" s="19"/>
      <c r="K93" s="19">
        <f t="shared" si="28"/>
        <v>9500000</v>
      </c>
      <c r="L93" s="20"/>
    </row>
    <row r="94" spans="1:12" outlineLevel="2" x14ac:dyDescent="0.4">
      <c r="A94" s="13" t="s">
        <v>35</v>
      </c>
      <c r="B94" s="14" t="s">
        <v>36</v>
      </c>
      <c r="C94" s="15">
        <f t="shared" ref="C94:J94" si="35">SUM(C95:C101)</f>
        <v>322800000</v>
      </c>
      <c r="D94" s="15">
        <f t="shared" si="35"/>
        <v>0</v>
      </c>
      <c r="E94" s="15">
        <f t="shared" si="35"/>
        <v>0</v>
      </c>
      <c r="F94" s="15">
        <f t="shared" si="35"/>
        <v>0</v>
      </c>
      <c r="G94" s="15">
        <f t="shared" si="35"/>
        <v>0</v>
      </c>
      <c r="H94" s="15">
        <f t="shared" si="35"/>
        <v>0</v>
      </c>
      <c r="I94" s="15">
        <f t="shared" si="35"/>
        <v>0</v>
      </c>
      <c r="J94" s="15">
        <f t="shared" si="35"/>
        <v>0</v>
      </c>
      <c r="K94" s="15">
        <f t="shared" si="28"/>
        <v>322800000</v>
      </c>
      <c r="L94" s="16"/>
    </row>
    <row r="95" spans="1:12" ht="31" outlineLevel="3" x14ac:dyDescent="0.4">
      <c r="A95" s="17" t="s">
        <v>37</v>
      </c>
      <c r="B95" s="18" t="s">
        <v>38</v>
      </c>
      <c r="C95" s="19">
        <v>7500000</v>
      </c>
      <c r="D95" s="19"/>
      <c r="E95" s="19"/>
      <c r="F95" s="19"/>
      <c r="G95" s="19"/>
      <c r="H95" s="19"/>
      <c r="I95" s="19"/>
      <c r="J95" s="19"/>
      <c r="K95" s="19">
        <f t="shared" si="28"/>
        <v>7500000</v>
      </c>
      <c r="L95" s="20"/>
    </row>
    <row r="96" spans="1:12" outlineLevel="3" x14ac:dyDescent="0.4">
      <c r="A96" s="17" t="s">
        <v>39</v>
      </c>
      <c r="B96" s="18" t="s">
        <v>40</v>
      </c>
      <c r="C96" s="19">
        <v>70500000</v>
      </c>
      <c r="D96" s="19"/>
      <c r="E96" s="19"/>
      <c r="F96" s="19"/>
      <c r="G96" s="19"/>
      <c r="H96" s="19"/>
      <c r="I96" s="19"/>
      <c r="J96" s="19"/>
      <c r="K96" s="19">
        <f t="shared" si="28"/>
        <v>70500000</v>
      </c>
      <c r="L96" s="20"/>
    </row>
    <row r="97" spans="1:12" outlineLevel="3" x14ac:dyDescent="0.4">
      <c r="A97" s="17" t="s">
        <v>41</v>
      </c>
      <c r="B97" s="18" t="s">
        <v>42</v>
      </c>
      <c r="C97" s="19">
        <v>7500000</v>
      </c>
      <c r="D97" s="19"/>
      <c r="E97" s="19"/>
      <c r="F97" s="19"/>
      <c r="G97" s="19"/>
      <c r="H97" s="19"/>
      <c r="I97" s="19"/>
      <c r="J97" s="19"/>
      <c r="K97" s="19">
        <f t="shared" si="28"/>
        <v>7500000</v>
      </c>
      <c r="L97" s="20"/>
    </row>
    <row r="98" spans="1:12" outlineLevel="3" x14ac:dyDescent="0.4">
      <c r="A98" s="17" t="s">
        <v>43</v>
      </c>
      <c r="B98" s="18" t="s">
        <v>44</v>
      </c>
      <c r="C98" s="19">
        <v>55300000</v>
      </c>
      <c r="D98" s="19"/>
      <c r="E98" s="19"/>
      <c r="F98" s="19"/>
      <c r="G98" s="19"/>
      <c r="H98" s="19"/>
      <c r="I98" s="19"/>
      <c r="J98" s="19"/>
      <c r="K98" s="19">
        <f t="shared" si="28"/>
        <v>55300000</v>
      </c>
      <c r="L98" s="20"/>
    </row>
    <row r="99" spans="1:12" outlineLevel="3" x14ac:dyDescent="0.4">
      <c r="A99" s="17" t="s">
        <v>45</v>
      </c>
      <c r="B99" s="18" t="s">
        <v>46</v>
      </c>
      <c r="C99" s="19">
        <v>19500000</v>
      </c>
      <c r="D99" s="19"/>
      <c r="E99" s="19"/>
      <c r="F99" s="19"/>
      <c r="G99" s="19"/>
      <c r="H99" s="19"/>
      <c r="I99" s="19"/>
      <c r="J99" s="19"/>
      <c r="K99" s="19">
        <f t="shared" si="28"/>
        <v>19500000</v>
      </c>
      <c r="L99" s="20"/>
    </row>
    <row r="100" spans="1:12" ht="31" outlineLevel="3" x14ac:dyDescent="0.4">
      <c r="A100" s="17" t="s">
        <v>47</v>
      </c>
      <c r="B100" s="18" t="s">
        <v>48</v>
      </c>
      <c r="C100" s="19">
        <v>2500000</v>
      </c>
      <c r="D100" s="19"/>
      <c r="E100" s="19"/>
      <c r="F100" s="19"/>
      <c r="G100" s="19"/>
      <c r="H100" s="19"/>
      <c r="I100" s="19"/>
      <c r="J100" s="19"/>
      <c r="K100" s="19">
        <f t="shared" si="28"/>
        <v>2500000</v>
      </c>
      <c r="L100" s="20"/>
    </row>
    <row r="101" spans="1:12" ht="46.5" outlineLevel="3" x14ac:dyDescent="0.4">
      <c r="A101" s="17" t="s">
        <v>49</v>
      </c>
      <c r="B101" s="18" t="s">
        <v>50</v>
      </c>
      <c r="C101" s="19">
        <f>170309000-45309000+35000000</f>
        <v>160000000</v>
      </c>
      <c r="D101" s="19"/>
      <c r="E101" s="19"/>
      <c r="F101" s="19"/>
      <c r="G101" s="19"/>
      <c r="H101" s="19"/>
      <c r="I101" s="19"/>
      <c r="J101" s="19"/>
      <c r="K101" s="19">
        <f t="shared" si="28"/>
        <v>160000000</v>
      </c>
      <c r="L101" s="20" t="s">
        <v>232</v>
      </c>
    </row>
    <row r="102" spans="1:12" ht="31" outlineLevel="2" x14ac:dyDescent="0.4">
      <c r="A102" s="13" t="s">
        <v>51</v>
      </c>
      <c r="B102" s="14" t="s">
        <v>52</v>
      </c>
      <c r="C102" s="15">
        <f t="shared" ref="C102:J102" si="36">SUM(C103:C105)</f>
        <v>491200000</v>
      </c>
      <c r="D102" s="15">
        <f t="shared" si="36"/>
        <v>0</v>
      </c>
      <c r="E102" s="15">
        <f t="shared" si="36"/>
        <v>0</v>
      </c>
      <c r="F102" s="15">
        <f t="shared" si="36"/>
        <v>0</v>
      </c>
      <c r="G102" s="15">
        <f t="shared" si="36"/>
        <v>0</v>
      </c>
      <c r="H102" s="15">
        <f t="shared" si="36"/>
        <v>0</v>
      </c>
      <c r="I102" s="15">
        <f t="shared" si="36"/>
        <v>0</v>
      </c>
      <c r="J102" s="15">
        <f t="shared" si="36"/>
        <v>0</v>
      </c>
      <c r="K102" s="15">
        <f t="shared" si="28"/>
        <v>491200000</v>
      </c>
      <c r="L102" s="16"/>
    </row>
    <row r="103" spans="1:12" outlineLevel="3" x14ac:dyDescent="0.4">
      <c r="A103" s="17" t="s">
        <v>53</v>
      </c>
      <c r="B103" s="18" t="s">
        <v>54</v>
      </c>
      <c r="C103" s="19">
        <v>2400000</v>
      </c>
      <c r="D103" s="19"/>
      <c r="E103" s="19"/>
      <c r="F103" s="19"/>
      <c r="G103" s="19"/>
      <c r="H103" s="19"/>
      <c r="I103" s="19"/>
      <c r="J103" s="19"/>
      <c r="K103" s="19">
        <f t="shared" si="28"/>
        <v>2400000</v>
      </c>
      <c r="L103" s="20"/>
    </row>
    <row r="104" spans="1:12" ht="31" outlineLevel="3" x14ac:dyDescent="0.4">
      <c r="A104" s="17" t="s">
        <v>55</v>
      </c>
      <c r="B104" s="18" t="s">
        <v>56</v>
      </c>
      <c r="C104" s="19">
        <v>268000000</v>
      </c>
      <c r="D104" s="19"/>
      <c r="E104" s="19"/>
      <c r="F104" s="19"/>
      <c r="G104" s="19"/>
      <c r="H104" s="19"/>
      <c r="I104" s="19"/>
      <c r="J104" s="19"/>
      <c r="K104" s="19">
        <f t="shared" si="28"/>
        <v>268000000</v>
      </c>
      <c r="L104" s="20"/>
    </row>
    <row r="105" spans="1:12" outlineLevel="3" x14ac:dyDescent="0.4">
      <c r="A105" s="17" t="s">
        <v>57</v>
      </c>
      <c r="B105" s="18" t="s">
        <v>58</v>
      </c>
      <c r="C105" s="19">
        <v>220800000</v>
      </c>
      <c r="D105" s="19"/>
      <c r="E105" s="19"/>
      <c r="F105" s="19"/>
      <c r="G105" s="19"/>
      <c r="H105" s="19"/>
      <c r="I105" s="19"/>
      <c r="J105" s="19"/>
      <c r="K105" s="19">
        <f t="shared" si="28"/>
        <v>220800000</v>
      </c>
      <c r="L105" s="20"/>
    </row>
    <row r="106" spans="1:12" ht="31" outlineLevel="2" x14ac:dyDescent="0.4">
      <c r="A106" s="13" t="s">
        <v>59</v>
      </c>
      <c r="B106" s="14" t="s">
        <v>60</v>
      </c>
      <c r="C106" s="15">
        <f t="shared" ref="C106:J106" si="37">SUM(C107:C109)</f>
        <v>170102000</v>
      </c>
      <c r="D106" s="15">
        <f t="shared" si="37"/>
        <v>0</v>
      </c>
      <c r="E106" s="15">
        <f t="shared" si="37"/>
        <v>0</v>
      </c>
      <c r="F106" s="15">
        <f t="shared" si="37"/>
        <v>0</v>
      </c>
      <c r="G106" s="15">
        <f t="shared" si="37"/>
        <v>0</v>
      </c>
      <c r="H106" s="15">
        <f t="shared" si="37"/>
        <v>0</v>
      </c>
      <c r="I106" s="15">
        <f t="shared" si="37"/>
        <v>0</v>
      </c>
      <c r="J106" s="15">
        <f t="shared" si="37"/>
        <v>0</v>
      </c>
      <c r="K106" s="15">
        <f t="shared" si="28"/>
        <v>170102000</v>
      </c>
      <c r="L106" s="16"/>
    </row>
    <row r="107" spans="1:12" ht="46.5" outlineLevel="3" x14ac:dyDescent="0.4">
      <c r="A107" s="17" t="s">
        <v>61</v>
      </c>
      <c r="B107" s="18" t="s">
        <v>62</v>
      </c>
      <c r="C107" s="19">
        <f>74840000+9616000</f>
        <v>84456000</v>
      </c>
      <c r="D107" s="19"/>
      <c r="E107" s="19"/>
      <c r="F107" s="19"/>
      <c r="G107" s="19"/>
      <c r="H107" s="19"/>
      <c r="I107" s="19"/>
      <c r="J107" s="19"/>
      <c r="K107" s="19">
        <f t="shared" si="28"/>
        <v>84456000</v>
      </c>
      <c r="L107" s="20" t="s">
        <v>233</v>
      </c>
    </row>
    <row r="108" spans="1:12" ht="31" outlineLevel="3" x14ac:dyDescent="0.4">
      <c r="A108" s="17" t="s">
        <v>63</v>
      </c>
      <c r="B108" s="18" t="s">
        <v>64</v>
      </c>
      <c r="C108" s="19">
        <v>65646000</v>
      </c>
      <c r="D108" s="19"/>
      <c r="E108" s="19"/>
      <c r="F108" s="19"/>
      <c r="G108" s="19"/>
      <c r="H108" s="19"/>
      <c r="I108" s="19"/>
      <c r="J108" s="19"/>
      <c r="K108" s="19">
        <f t="shared" si="28"/>
        <v>65646000</v>
      </c>
      <c r="L108" s="20"/>
    </row>
    <row r="109" spans="1:12" ht="46.5" outlineLevel="3" x14ac:dyDescent="0.4">
      <c r="A109" s="17" t="s">
        <v>65</v>
      </c>
      <c r="B109" s="18" t="s">
        <v>66</v>
      </c>
      <c r="C109" s="19">
        <v>20000000</v>
      </c>
      <c r="D109" s="19"/>
      <c r="E109" s="19"/>
      <c r="F109" s="19"/>
      <c r="G109" s="19"/>
      <c r="H109" s="19"/>
      <c r="I109" s="19"/>
      <c r="J109" s="19"/>
      <c r="K109" s="19">
        <f t="shared" si="28"/>
        <v>20000000</v>
      </c>
      <c r="L109" s="20"/>
    </row>
  </sheetData>
  <autoFilter ref="A3:L109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2022-06-27T05:37:23Z</dcterms:modified>
</cp:coreProperties>
</file>