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7E4147E1-9B89-4118-9160-95D3A9C0A504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RKPD2023!$A$3:$L$65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1" l="1"/>
  <c r="C65" i="1" l="1"/>
  <c r="K65" i="1" s="1"/>
  <c r="K64" i="1"/>
  <c r="C63" i="1"/>
  <c r="K63" i="1" s="1"/>
  <c r="J62" i="1"/>
  <c r="I62" i="1"/>
  <c r="H62" i="1"/>
  <c r="G62" i="1"/>
  <c r="F62" i="1"/>
  <c r="E62" i="1"/>
  <c r="D62" i="1"/>
  <c r="K61" i="1"/>
  <c r="C60" i="1"/>
  <c r="K60" i="1" s="1"/>
  <c r="K59" i="1"/>
  <c r="J58" i="1"/>
  <c r="I58" i="1"/>
  <c r="H58" i="1"/>
  <c r="G58" i="1"/>
  <c r="F58" i="1"/>
  <c r="E58" i="1"/>
  <c r="D58" i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K51" i="1"/>
  <c r="J50" i="1"/>
  <c r="I50" i="1"/>
  <c r="H50" i="1"/>
  <c r="G50" i="1"/>
  <c r="F50" i="1"/>
  <c r="E50" i="1"/>
  <c r="D50" i="1"/>
  <c r="C49" i="1"/>
  <c r="K49" i="1" s="1"/>
  <c r="J48" i="1"/>
  <c r="I48" i="1"/>
  <c r="H48" i="1"/>
  <c r="G48" i="1"/>
  <c r="F48" i="1"/>
  <c r="E48" i="1"/>
  <c r="D48" i="1"/>
  <c r="C47" i="1"/>
  <c r="K47" i="1" s="1"/>
  <c r="J46" i="1"/>
  <c r="I46" i="1"/>
  <c r="H46" i="1"/>
  <c r="G46" i="1"/>
  <c r="F46" i="1"/>
  <c r="E46" i="1"/>
  <c r="D46" i="1"/>
  <c r="K45" i="1"/>
  <c r="K44" i="1"/>
  <c r="K43" i="1"/>
  <c r="J42" i="1"/>
  <c r="I42" i="1"/>
  <c r="H42" i="1"/>
  <c r="G42" i="1"/>
  <c r="F42" i="1"/>
  <c r="E42" i="1"/>
  <c r="D42" i="1"/>
  <c r="C42" i="1"/>
  <c r="C41" i="1"/>
  <c r="K40" i="1"/>
  <c r="K39" i="1"/>
  <c r="J38" i="1"/>
  <c r="I38" i="1"/>
  <c r="H38" i="1"/>
  <c r="G38" i="1"/>
  <c r="F38" i="1"/>
  <c r="E38" i="1"/>
  <c r="D38" i="1"/>
  <c r="C36" i="1"/>
  <c r="K36" i="1" s="1"/>
  <c r="J35" i="1"/>
  <c r="I35" i="1"/>
  <c r="H35" i="1"/>
  <c r="G35" i="1"/>
  <c r="F35" i="1"/>
  <c r="E35" i="1"/>
  <c r="D35" i="1"/>
  <c r="C35" i="1"/>
  <c r="C34" i="1"/>
  <c r="K34" i="1" s="1"/>
  <c r="C33" i="1"/>
  <c r="C32" i="1"/>
  <c r="K32" i="1" s="1"/>
  <c r="J31" i="1"/>
  <c r="I31" i="1"/>
  <c r="H31" i="1"/>
  <c r="G31" i="1"/>
  <c r="F31" i="1"/>
  <c r="E31" i="1"/>
  <c r="D31" i="1"/>
  <c r="C30" i="1"/>
  <c r="K30" i="1" s="1"/>
  <c r="J29" i="1"/>
  <c r="I29" i="1"/>
  <c r="H29" i="1"/>
  <c r="G29" i="1"/>
  <c r="F29" i="1"/>
  <c r="E29" i="1"/>
  <c r="D29" i="1"/>
  <c r="K28" i="1"/>
  <c r="K27" i="1"/>
  <c r="K26" i="1"/>
  <c r="C25" i="1"/>
  <c r="J24" i="1"/>
  <c r="I24" i="1"/>
  <c r="H24" i="1"/>
  <c r="G24" i="1"/>
  <c r="F24" i="1"/>
  <c r="E24" i="1"/>
  <c r="D24" i="1"/>
  <c r="C23" i="1"/>
  <c r="C22" i="1"/>
  <c r="K22" i="1" s="1"/>
  <c r="C21" i="1"/>
  <c r="K21" i="1" s="1"/>
  <c r="C20" i="1"/>
  <c r="K20" i="1" s="1"/>
  <c r="J19" i="1"/>
  <c r="I19" i="1"/>
  <c r="H19" i="1"/>
  <c r="G19" i="1"/>
  <c r="F19" i="1"/>
  <c r="E19" i="1"/>
  <c r="D19" i="1"/>
  <c r="C18" i="1"/>
  <c r="J17" i="1"/>
  <c r="I17" i="1"/>
  <c r="H17" i="1"/>
  <c r="G17" i="1"/>
  <c r="F17" i="1"/>
  <c r="E17" i="1"/>
  <c r="D17" i="1"/>
  <c r="C16" i="1"/>
  <c r="K16" i="1" s="1"/>
  <c r="C15" i="1"/>
  <c r="K15" i="1" s="1"/>
  <c r="J14" i="1"/>
  <c r="I14" i="1"/>
  <c r="H14" i="1"/>
  <c r="G14" i="1"/>
  <c r="F14" i="1"/>
  <c r="E14" i="1"/>
  <c r="D14" i="1"/>
  <c r="C13" i="1"/>
  <c r="K13" i="1" s="1"/>
  <c r="K12" i="1"/>
  <c r="C11" i="1"/>
  <c r="K11" i="1" s="1"/>
  <c r="C10" i="1"/>
  <c r="K10" i="1" s="1"/>
  <c r="J9" i="1"/>
  <c r="I9" i="1"/>
  <c r="H9" i="1"/>
  <c r="G9" i="1"/>
  <c r="F9" i="1"/>
  <c r="E9" i="1"/>
  <c r="D9" i="1"/>
  <c r="K8" i="1"/>
  <c r="C7" i="1"/>
  <c r="K7" i="1" s="1"/>
  <c r="J6" i="1"/>
  <c r="I6" i="1"/>
  <c r="H6" i="1"/>
  <c r="G6" i="1"/>
  <c r="F6" i="1"/>
  <c r="E6" i="1"/>
  <c r="D6" i="1"/>
  <c r="C6" i="1"/>
  <c r="C46" i="1" l="1"/>
  <c r="C14" i="1"/>
  <c r="K14" i="1" s="1"/>
  <c r="J5" i="1"/>
  <c r="C9" i="1"/>
  <c r="K9" i="1" s="1"/>
  <c r="K25" i="1"/>
  <c r="C24" i="1"/>
  <c r="K24" i="1" s="1"/>
  <c r="C62" i="1"/>
  <c r="K62" i="1" s="1"/>
  <c r="E37" i="1"/>
  <c r="I37" i="1"/>
  <c r="D5" i="1"/>
  <c r="H5" i="1"/>
  <c r="E5" i="1"/>
  <c r="I5" i="1"/>
  <c r="F5" i="1"/>
  <c r="G37" i="1"/>
  <c r="G5" i="1"/>
  <c r="F37" i="1"/>
  <c r="J37" i="1"/>
  <c r="D37" i="1"/>
  <c r="H37" i="1"/>
  <c r="C17" i="1"/>
  <c r="K18" i="1"/>
  <c r="K35" i="1"/>
  <c r="K33" i="1"/>
  <c r="K42" i="1"/>
  <c r="C19" i="1"/>
  <c r="K23" i="1"/>
  <c r="K46" i="1"/>
  <c r="K41" i="1"/>
  <c r="C38" i="1"/>
  <c r="K6" i="1"/>
  <c r="C29" i="1"/>
  <c r="C31" i="1"/>
  <c r="C48" i="1"/>
  <c r="C50" i="1"/>
  <c r="C58" i="1"/>
  <c r="E4" i="1" l="1"/>
  <c r="I4" i="1"/>
  <c r="G4" i="1"/>
  <c r="J4" i="1"/>
  <c r="F4" i="1"/>
  <c r="H4" i="1"/>
  <c r="D4" i="1"/>
  <c r="K50" i="1"/>
  <c r="K29" i="1"/>
  <c r="K19" i="1"/>
  <c r="K17" i="1"/>
  <c r="C5" i="1"/>
  <c r="K48" i="1"/>
  <c r="K58" i="1"/>
  <c r="K31" i="1"/>
  <c r="K38" i="1"/>
  <c r="C37" i="1"/>
  <c r="K37" i="1" l="1"/>
  <c r="C4" i="1"/>
  <c r="K5" i="1"/>
  <c r="K4" i="1" l="1"/>
</calcChain>
</file>

<file path=xl/sharedStrings.xml><?xml version="1.0" encoding="utf-8"?>
<sst xmlns="http://schemas.openxmlformats.org/spreadsheetml/2006/main" count="158" uniqueCount="151">
  <si>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</si>
  <si>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</si>
  <si>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</si>
  <si>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</si>
  <si>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</si>
  <si>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</si>
  <si>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</si>
  <si>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</si>
  <si>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</si>
  <si>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</si>
  <si>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</si>
  <si>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</si>
  <si>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</si>
  <si>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</si>
  <si>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</si>
  <si>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</si>
  <si>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</si>
  <si>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</si>
  <si>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</si>
  <si>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</si>
  <si>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</si>
  <si>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</si>
  <si>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</si>
  <si>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</si>
  <si>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</si>
  <si>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</si>
  <si>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</si>
  <si>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</si>
  <si>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</si>
  <si>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</si>
  <si>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X.XX.01.2.03</t>
  </si>
  <si>
    <t>Administrasi Barang Milik Daerah pada Perangkat Daerah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</si>
  <si>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</si>
  <si>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</si>
  <si>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</si>
  <si>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</si>
  <si>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</si>
  <si>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</si>
  <si>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</si>
  <si>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</si>
  <si>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</si>
  <si>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</si>
  <si>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</si>
  <si>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</si>
  <si>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</si>
  <si>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</si>
  <si>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</si>
  <si>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</si>
  <si>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</si>
  <si>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</si>
  <si>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</si>
  <si>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</si>
  <si>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</si>
  <si>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</si>
  <si>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</si>
  <si>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</si>
  <si>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</si>
  <si>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</si>
  <si>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</si>
  <si>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</si>
  <si>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</si>
  <si>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</si>
  <si>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</si>
  <si>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</si>
  <si>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</si>
  <si>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</si>
  <si>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</si>
  <si>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</si>
  <si>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2.15.0.00.0.00.01.0000</t>
  </si>
  <si>
    <t>Dinas Perhubungan</t>
  </si>
  <si>
    <t>PROGRAM PENYELENGGARAAN LALU LINTAS DAN ANGKUTAN JALAN (LLAJ)</t>
  </si>
  <si>
    <t>2.15.02.2.01</t>
  </si>
  <si>
    <t>Penetapan Rencana Induk Jaringan LLAJ Kabupaten/Kota</t>
  </si>
  <si>
    <t>2.15.02.2.01.01</t>
  </si>
  <si>
    <t>Pelaksanaan Penyusunan Rencana Induk Jaringan LLAJ Kabupaten/Kota</t>
  </si>
  <si>
    <t>2.15.02.2.01.03</t>
  </si>
  <si>
    <t>Pengendalian Pelaksanaan Rencana Induk Jaringan LLAJ Kabupaten/Kota</t>
  </si>
  <si>
    <t>2.15.02.2.02</t>
  </si>
  <si>
    <t>Penyediaan Perlengkapan Jalan di Jalan Kabupaten/Kota</t>
  </si>
  <si>
    <t>2.15.02.2.02.01</t>
  </si>
  <si>
    <t>Pembangunan Prasarana Jalan di Jalan Kabupaten/Kota</t>
  </si>
  <si>
    <t>2.15.02.2.02.02</t>
  </si>
  <si>
    <t>2.15.02.2.02.03</t>
  </si>
  <si>
    <t>Rehabilitasi dan Pemeliharaan Prasarana Jalan</t>
  </si>
  <si>
    <t>2.15.02.2.02.04</t>
  </si>
  <si>
    <t>Rehabilitasi dan Pemeliharaan Perlengkapan Jalan</t>
  </si>
  <si>
    <t>2.15.02.2.03</t>
  </si>
  <si>
    <t>Pengelolaan Terminal Penumpang Tipe C</t>
  </si>
  <si>
    <t>2.15.02.2.03.01</t>
  </si>
  <si>
    <t>Penyusunan Rencana Pembangunan Terminal Penumpang Tipe C</t>
  </si>
  <si>
    <t>2.15.02.2.03.04</t>
  </si>
  <si>
    <t>Rehabilitasi dan Pemeliharaan Terminal (Fasilitas Utama dan Pendukung)</t>
  </si>
  <si>
    <t>2.15.02.2.04</t>
  </si>
  <si>
    <t>Penerbitan Izin Penyelenggaraan dan Pembangunan Fasilitas Parkir</t>
  </si>
  <si>
    <t>2.15.02.2.04.02</t>
  </si>
  <si>
    <t>Koordinasi dan Sinkronisasi Pengawasan Pelaksanaan Izin Penyelenggaraan dan Pembangunan Fasilitas Parkir Kewenangan Kabupaten/Kota</t>
  </si>
  <si>
    <t>2.15.02.2.05</t>
  </si>
  <si>
    <t>Pengujian Berkala Kendaraan Bermotor</t>
  </si>
  <si>
    <t>2.15.02.2.05.01</t>
  </si>
  <si>
    <t>Penyediaan Sarana dan Prasarana Pengujian Berkala Kendaraan Bermotor</t>
  </si>
  <si>
    <t>2.15.02.2.05.04</t>
  </si>
  <si>
    <t>Penyediaan Bukti Lulus Uji Pengujian Berkala Kendaraan Bermotor</t>
  </si>
  <si>
    <t>2.15.02.2.05.07</t>
  </si>
  <si>
    <t>Pemeliharaan Sarana dan Prasarana Pengujian Berkala Kendaraan Bermotor</t>
  </si>
  <si>
    <t>2.15.02.2.05.08</t>
  </si>
  <si>
    <t>Koordinasi Penyelenggaraan Pengujian Berkala Kendaraan Bermotor</t>
  </si>
  <si>
    <t>2.15.02.2.06</t>
  </si>
  <si>
    <t>Pelaksanaan Manajemen dan Rekayasa Lalu Lintas untuk Jaringan Jalan Kabupaten/Kota</t>
  </si>
  <si>
    <t>2.15.02.2.06.01</t>
  </si>
  <si>
    <t>Penataan Manajemen dan Rekayasa Lalu Lintas Untuk Jaringan Jalan Kabupaten/Kota</t>
  </si>
  <si>
    <t>2.15.02.2.06.03</t>
  </si>
  <si>
    <t>Uji Coba dan Sosialisasi Pelaksanaan Manajemen dan Rekayasa Lalu Lintas untuk Jaringan Jalan Kabupaten/Kota</t>
  </si>
  <si>
    <t>2.15.02.2.06.04</t>
  </si>
  <si>
    <t>Pengawasan dan Pengendalian Efektivitas Pelaksanaan Kebijakan untuk Jalan Kabupaten/Kota</t>
  </si>
  <si>
    <t>2.15.02.2.06.05</t>
  </si>
  <si>
    <t>Forum Lalu Lintas dan Angkutan Jalan Kabupaten/Kota</t>
  </si>
  <si>
    <t>2.15.02.2.07</t>
  </si>
  <si>
    <t>Persetujuan Hasil Analisis Dampak Lalu Lintas (Andalalin) untuk Jalan Kabupaten/Kota</t>
  </si>
  <si>
    <t>2.15.02.2.07.03</t>
  </si>
  <si>
    <t>Koordinasi dan Sinkronisasi Penilaian Hasil Andalalin</t>
  </si>
  <si>
    <t>2.15.02.2.08</t>
  </si>
  <si>
    <t>Audit dan Inspeksi Keselamatan LLAJ di Jalan</t>
  </si>
  <si>
    <t>2.15.02.2.08.01</t>
  </si>
  <si>
    <t>Peningkatan Kapasitas Auditor dan Inspektor LLAJ</t>
  </si>
  <si>
    <t>2.15.02.2.08.04</t>
  </si>
  <si>
    <t>Pelaksanaan Inspeksi, Audit dan Pemantauan Pemenuhan Persyaratan Penyelenggaraan Kompetensi Pengemudi Kendaraan Bermotor Kabupaten/Kota</t>
  </si>
  <si>
    <t>2.15.02.2.08.05</t>
  </si>
  <si>
    <t>Pelaksanaan Inspeksi, Audit dan Pemantauan Sistem Manajemen Keselamatan Perusahaan Angkutan Umum</t>
  </si>
  <si>
    <t>2.15.02.2.09</t>
  </si>
  <si>
    <t>Penyediaan Angkutan Umum untuk Jasa Angkutan Orang dan/atau Barang antar Kota dalam 1 (satu) Daerah Kabupaten/Kota</t>
  </si>
  <si>
    <t>2.15.02.2.09.02</t>
  </si>
  <si>
    <t>Pengendalian dan Pengawasan Ketersediaan Angkutan Umum untuk Jasa angkutan Orang dan/atau Barang Antar Kota dalam 1 (satu) Kabupaten/Kota</t>
  </si>
  <si>
    <t>X.XX.01.2.03.04</t>
  </si>
  <si>
    <t>Pembinaan, Pengawasan, dan Pengendalian Barang Milik Daerah pada SKPD</t>
  </si>
  <si>
    <t>disamakan dengan penetapan 2022</t>
  </si>
  <si>
    <t>diseragamkan</t>
  </si>
  <si>
    <t>pindahan dr sub keg. Pengawasan dan Pengendalian Efektivitas Pelaksanaan Kebijakan untuk Jalan Kabupaten/Kota</t>
  </si>
  <si>
    <t>menjadi 200juta</t>
  </si>
  <si>
    <t>Honorarium PPTK dirasionalisasi Rp 300.000</t>
  </si>
  <si>
    <t>Honorarium PPTK dirasionalisasi Rp 600.000</t>
  </si>
  <si>
    <t>Honorarium PPTK dirasionalisasi Rp 1.800.000</t>
  </si>
  <si>
    <t>Honorarium PPTK dirasionalisasi Rp 350.000
DI_1006</t>
  </si>
  <si>
    <t>Honorarium PPTK dirasionalisasi Rp 675.000</t>
  </si>
  <si>
    <t>Honorarium PPTK dirasionalisasi Rp 1.500.000</t>
  </si>
  <si>
    <t>Honorarium PPTK dirasionalisasi Rp 4.800.000</t>
  </si>
  <si>
    <t>50juta untuk penyusunan Andalalin pelabuhan On Shore</t>
  </si>
  <si>
    <t>Honorarium PPTK dirasionalisasi Rp 900.000</t>
  </si>
  <si>
    <t>Honorarium PPTK dirasionalisasi sebesar Rp 900.000</t>
  </si>
  <si>
    <t>PJU 12 bulan</t>
  </si>
  <si>
    <t>kenaikan BBM 51.754.000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</si>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</sst>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65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150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68</v>
      </c>
      <c r="B4" s="22" t="s">
        <v>69</v>
      </c>
      <c r="C4" s="23">
        <f t="shared" ref="C4:J4" si="0">SUM(C5,C37)</f>
        <v>27099005000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54" si="1">SUM(C4:J4)</f>
        <v>27099005000</v>
      </c>
      <c r="L4" s="24"/>
    </row>
    <row r="5" spans="1:12" ht="31" outlineLevel="1" x14ac:dyDescent="0.4">
      <c r="A5" s="9">
        <v>9.3773148148148147E-2</v>
      </c>
      <c r="B5" s="10" t="s">
        <v>70</v>
      </c>
      <c r="C5" s="11">
        <f t="shared" ref="C5:J5" si="2">SUM(C9,C14,C6,C17,C24,C29,C31,C35,C19)</f>
        <v>6926680000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6926680000</v>
      </c>
      <c r="L5" s="12"/>
    </row>
    <row r="6" spans="1:12" ht="31" outlineLevel="2" x14ac:dyDescent="0.4">
      <c r="A6" s="13" t="s">
        <v>71</v>
      </c>
      <c r="B6" s="14" t="s">
        <v>72</v>
      </c>
      <c r="C6" s="15">
        <f t="shared" ref="C6:J6" si="3">SUM(C7:C8)</f>
        <v>2554300000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2554300000</v>
      </c>
      <c r="L6" s="16"/>
    </row>
    <row r="7" spans="1:12" ht="31" outlineLevel="3" x14ac:dyDescent="0.4">
      <c r="A7" s="17" t="s">
        <v>73</v>
      </c>
      <c r="B7" s="18" t="s">
        <v>74</v>
      </c>
      <c r="C7" s="19">
        <f>70900000-10900000</f>
        <v>60000000</v>
      </c>
      <c r="D7" s="19"/>
      <c r="E7" s="19"/>
      <c r="F7" s="19"/>
      <c r="G7" s="19"/>
      <c r="H7" s="19"/>
      <c r="I7" s="19"/>
      <c r="J7" s="19"/>
      <c r="K7" s="19">
        <f t="shared" si="1"/>
        <v>60000000</v>
      </c>
      <c r="L7" s="20"/>
    </row>
    <row r="8" spans="1:12" ht="46.5" outlineLevel="3" x14ac:dyDescent="0.4">
      <c r="A8" s="17" t="s">
        <v>75</v>
      </c>
      <c r="B8" s="18" t="s">
        <v>76</v>
      </c>
      <c r="C8" s="19">
        <v>2494300000</v>
      </c>
      <c r="D8" s="19"/>
      <c r="E8" s="19"/>
      <c r="F8" s="19"/>
      <c r="G8" s="19"/>
      <c r="H8" s="19"/>
      <c r="I8" s="19"/>
      <c r="J8" s="19"/>
      <c r="K8" s="19">
        <f t="shared" si="1"/>
        <v>2494300000</v>
      </c>
      <c r="L8" s="20" t="s">
        <v>136</v>
      </c>
    </row>
    <row r="9" spans="1:12" ht="31" outlineLevel="2" x14ac:dyDescent="0.4">
      <c r="A9" s="13" t="s">
        <v>77</v>
      </c>
      <c r="B9" s="14" t="s">
        <v>78</v>
      </c>
      <c r="C9" s="15">
        <f t="shared" ref="C9:J9" si="4">SUM(C10:C13)</f>
        <v>2320500000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  <c r="I9" s="15">
        <f t="shared" si="4"/>
        <v>0</v>
      </c>
      <c r="J9" s="15">
        <f t="shared" si="4"/>
        <v>0</v>
      </c>
      <c r="K9" s="15">
        <f t="shared" si="1"/>
        <v>2320500000</v>
      </c>
      <c r="L9" s="16"/>
    </row>
    <row r="10" spans="1:12" ht="31" outlineLevel="3" x14ac:dyDescent="0.4">
      <c r="A10" s="17" t="s">
        <v>79</v>
      </c>
      <c r="B10" s="18" t="s">
        <v>80</v>
      </c>
      <c r="C10" s="19">
        <f>669685000-469685000</f>
        <v>200000000</v>
      </c>
      <c r="D10" s="19"/>
      <c r="E10" s="19"/>
      <c r="F10" s="19"/>
      <c r="G10" s="19"/>
      <c r="H10" s="19"/>
      <c r="I10" s="19"/>
      <c r="J10" s="19"/>
      <c r="K10" s="19">
        <f t="shared" si="1"/>
        <v>200000000</v>
      </c>
      <c r="L10" s="20" t="s">
        <v>137</v>
      </c>
    </row>
    <row r="11" spans="1:12" ht="31" outlineLevel="3" x14ac:dyDescent="0.4">
      <c r="A11" s="17" t="s">
        <v>81</v>
      </c>
      <c r="B11" s="18" t="s">
        <v>78</v>
      </c>
      <c r="C11" s="19">
        <f>1456700000-844200000</f>
        <v>612500000</v>
      </c>
      <c r="D11" s="19"/>
      <c r="E11" s="19"/>
      <c r="F11" s="19"/>
      <c r="G11" s="19"/>
      <c r="H11" s="19"/>
      <c r="I11" s="19"/>
      <c r="J11" s="19"/>
      <c r="K11" s="19">
        <f t="shared" si="1"/>
        <v>612500000</v>
      </c>
      <c r="L11" s="20" t="s">
        <v>134</v>
      </c>
    </row>
    <row r="12" spans="1:12" outlineLevel="3" x14ac:dyDescent="0.4">
      <c r="A12" s="17" t="s">
        <v>82</v>
      </c>
      <c r="B12" s="18" t="s">
        <v>83</v>
      </c>
      <c r="C12" s="19">
        <v>1214000000</v>
      </c>
      <c r="D12" s="19"/>
      <c r="E12" s="19"/>
      <c r="F12" s="19"/>
      <c r="G12" s="19"/>
      <c r="H12" s="19"/>
      <c r="I12" s="19"/>
      <c r="J12" s="19"/>
      <c r="K12" s="19">
        <f t="shared" si="1"/>
        <v>1214000000</v>
      </c>
      <c r="L12" s="20"/>
    </row>
    <row r="13" spans="1:12" ht="31" outlineLevel="3" x14ac:dyDescent="0.4">
      <c r="A13" s="17" t="s">
        <v>84</v>
      </c>
      <c r="B13" s="18" t="s">
        <v>85</v>
      </c>
      <c r="C13" s="19">
        <f>300000000-6000000</f>
        <v>294000000</v>
      </c>
      <c r="D13" s="19"/>
      <c r="E13" s="19"/>
      <c r="F13" s="19"/>
      <c r="G13" s="19"/>
      <c r="H13" s="19"/>
      <c r="I13" s="19"/>
      <c r="J13" s="19"/>
      <c r="K13" s="19">
        <f t="shared" si="1"/>
        <v>294000000</v>
      </c>
      <c r="L13" s="20"/>
    </row>
    <row r="14" spans="1:12" outlineLevel="2" x14ac:dyDescent="0.4">
      <c r="A14" s="13" t="s">
        <v>86</v>
      </c>
      <c r="B14" s="14" t="s">
        <v>87</v>
      </c>
      <c r="C14" s="15">
        <f t="shared" ref="C14:J14" si="5">SUM(C15:C16)</f>
        <v>104100000</v>
      </c>
      <c r="D14" s="15">
        <f t="shared" si="5"/>
        <v>0</v>
      </c>
      <c r="E14" s="15">
        <f t="shared" si="5"/>
        <v>0</v>
      </c>
      <c r="F14" s="15">
        <f t="shared" si="5"/>
        <v>0</v>
      </c>
      <c r="G14" s="15">
        <f t="shared" si="5"/>
        <v>0</v>
      </c>
      <c r="H14" s="15">
        <f t="shared" si="5"/>
        <v>0</v>
      </c>
      <c r="I14" s="15">
        <f t="shared" si="5"/>
        <v>0</v>
      </c>
      <c r="J14" s="15">
        <f t="shared" si="5"/>
        <v>0</v>
      </c>
      <c r="K14" s="15">
        <f t="shared" si="1"/>
        <v>104100000</v>
      </c>
      <c r="L14" s="16"/>
    </row>
    <row r="15" spans="1:12" ht="31" outlineLevel="3" x14ac:dyDescent="0.4">
      <c r="A15" s="17" t="s">
        <v>88</v>
      </c>
      <c r="B15" s="18" t="s">
        <v>89</v>
      </c>
      <c r="C15" s="19">
        <f>75000000-300000</f>
        <v>74700000</v>
      </c>
      <c r="D15" s="19"/>
      <c r="E15" s="19"/>
      <c r="F15" s="19"/>
      <c r="G15" s="19"/>
      <c r="H15" s="19"/>
      <c r="I15" s="19"/>
      <c r="J15" s="19"/>
      <c r="K15" s="19">
        <f t="shared" si="1"/>
        <v>74700000</v>
      </c>
      <c r="L15" s="20" t="s">
        <v>138</v>
      </c>
    </row>
    <row r="16" spans="1:12" ht="31" outlineLevel="3" x14ac:dyDescent="0.4">
      <c r="A16" s="17" t="s">
        <v>90</v>
      </c>
      <c r="B16" s="18" t="s">
        <v>91</v>
      </c>
      <c r="C16" s="19">
        <f>30000000-600000</f>
        <v>29400000</v>
      </c>
      <c r="D16" s="19"/>
      <c r="E16" s="19"/>
      <c r="F16" s="19"/>
      <c r="G16" s="19"/>
      <c r="H16" s="19"/>
      <c r="I16" s="19"/>
      <c r="J16" s="19"/>
      <c r="K16" s="19">
        <f t="shared" si="1"/>
        <v>29400000</v>
      </c>
      <c r="L16" s="20" t="s">
        <v>139</v>
      </c>
    </row>
    <row r="17" spans="1:12" ht="31" outlineLevel="2" x14ac:dyDescent="0.4">
      <c r="A17" s="13" t="s">
        <v>92</v>
      </c>
      <c r="B17" s="14" t="s">
        <v>93</v>
      </c>
      <c r="C17" s="15">
        <f t="shared" ref="C17:J17" si="6">SUM(C18)</f>
        <v>381000000</v>
      </c>
      <c r="D17" s="15">
        <f t="shared" si="6"/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1"/>
        <v>381000000</v>
      </c>
      <c r="L17" s="16"/>
    </row>
    <row r="18" spans="1:12" ht="62" outlineLevel="3" x14ac:dyDescent="0.4">
      <c r="A18" s="17" t="s">
        <v>94</v>
      </c>
      <c r="B18" s="18" t="s">
        <v>95</v>
      </c>
      <c r="C18" s="19">
        <f>431087000-4800000-45287000</f>
        <v>381000000</v>
      </c>
      <c r="D18" s="19"/>
      <c r="E18" s="19"/>
      <c r="F18" s="19"/>
      <c r="G18" s="19"/>
      <c r="H18" s="19"/>
      <c r="I18" s="19"/>
      <c r="J18" s="19"/>
      <c r="K18" s="19">
        <f t="shared" si="1"/>
        <v>381000000</v>
      </c>
      <c r="L18" s="20"/>
    </row>
    <row r="19" spans="1:12" outlineLevel="2" x14ac:dyDescent="0.4">
      <c r="A19" s="13" t="s">
        <v>96</v>
      </c>
      <c r="B19" s="14" t="s">
        <v>97</v>
      </c>
      <c r="C19" s="15">
        <f t="shared" ref="C19:J19" si="7">SUM(C20:C23)</f>
        <v>898461000</v>
      </c>
      <c r="D19" s="15">
        <f t="shared" si="7"/>
        <v>0</v>
      </c>
      <c r="E19" s="15">
        <f t="shared" si="7"/>
        <v>0</v>
      </c>
      <c r="F19" s="15">
        <f t="shared" si="7"/>
        <v>0</v>
      </c>
      <c r="G19" s="15">
        <f t="shared" si="7"/>
        <v>0</v>
      </c>
      <c r="H19" s="15">
        <f t="shared" si="7"/>
        <v>0</v>
      </c>
      <c r="I19" s="15">
        <f t="shared" si="7"/>
        <v>0</v>
      </c>
      <c r="J19" s="15">
        <f t="shared" si="7"/>
        <v>0</v>
      </c>
      <c r="K19" s="15">
        <f t="shared" si="1"/>
        <v>898461000</v>
      </c>
      <c r="L19" s="16"/>
    </row>
    <row r="20" spans="1:12" ht="31" outlineLevel="3" x14ac:dyDescent="0.4">
      <c r="A20" s="17" t="s">
        <v>98</v>
      </c>
      <c r="B20" s="18" t="s">
        <v>99</v>
      </c>
      <c r="C20" s="19">
        <f>632741000-1800000</f>
        <v>630941000</v>
      </c>
      <c r="D20" s="19"/>
      <c r="E20" s="19"/>
      <c r="F20" s="19"/>
      <c r="G20" s="19"/>
      <c r="H20" s="19"/>
      <c r="I20" s="19"/>
      <c r="J20" s="19"/>
      <c r="K20" s="19">
        <f t="shared" si="1"/>
        <v>630941000</v>
      </c>
      <c r="L20" s="20" t="s">
        <v>140</v>
      </c>
    </row>
    <row r="21" spans="1:12" ht="31" outlineLevel="3" x14ac:dyDescent="0.4">
      <c r="A21" s="17" t="s">
        <v>100</v>
      </c>
      <c r="B21" s="18" t="s">
        <v>101</v>
      </c>
      <c r="C21" s="19">
        <f>170000000-350000-18955000</f>
        <v>150695000</v>
      </c>
      <c r="D21" s="19"/>
      <c r="E21" s="19"/>
      <c r="F21" s="19"/>
      <c r="G21" s="19"/>
      <c r="H21" s="19"/>
      <c r="I21" s="19"/>
      <c r="J21" s="19"/>
      <c r="K21" s="19">
        <f t="shared" si="1"/>
        <v>150695000</v>
      </c>
      <c r="L21" s="20" t="s">
        <v>141</v>
      </c>
    </row>
    <row r="22" spans="1:12" ht="31" outlineLevel="3" x14ac:dyDescent="0.4">
      <c r="A22" s="17" t="s">
        <v>102</v>
      </c>
      <c r="B22" s="18" t="s">
        <v>103</v>
      </c>
      <c r="C22" s="19">
        <f>104000000-675000</f>
        <v>103325000</v>
      </c>
      <c r="D22" s="19"/>
      <c r="E22" s="19"/>
      <c r="F22" s="19"/>
      <c r="G22" s="19"/>
      <c r="H22" s="19"/>
      <c r="I22" s="19"/>
      <c r="J22" s="19"/>
      <c r="K22" s="19">
        <f t="shared" si="1"/>
        <v>103325000</v>
      </c>
      <c r="L22" s="20" t="s">
        <v>142</v>
      </c>
    </row>
    <row r="23" spans="1:12" ht="31" outlineLevel="3" x14ac:dyDescent="0.4">
      <c r="A23" s="17" t="s">
        <v>104</v>
      </c>
      <c r="B23" s="18" t="s">
        <v>105</v>
      </c>
      <c r="C23" s="19">
        <f>15000000-1500000</f>
        <v>13500000</v>
      </c>
      <c r="D23" s="19"/>
      <c r="E23" s="19"/>
      <c r="F23" s="19"/>
      <c r="G23" s="19"/>
      <c r="H23" s="19"/>
      <c r="I23" s="19"/>
      <c r="J23" s="19"/>
      <c r="K23" s="19">
        <f t="shared" si="1"/>
        <v>13500000</v>
      </c>
      <c r="L23" s="20" t="s">
        <v>143</v>
      </c>
    </row>
    <row r="24" spans="1:12" ht="31" outlineLevel="2" x14ac:dyDescent="0.4">
      <c r="A24" s="13" t="s">
        <v>106</v>
      </c>
      <c r="B24" s="14" t="s">
        <v>107</v>
      </c>
      <c r="C24" s="15">
        <f t="shared" ref="C24:J24" si="8">SUM(C25:C28)</f>
        <v>470219000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1"/>
        <v>470219000</v>
      </c>
      <c r="L24" s="16"/>
    </row>
    <row r="25" spans="1:12" ht="31" outlineLevel="3" x14ac:dyDescent="0.4">
      <c r="A25" s="17" t="s">
        <v>108</v>
      </c>
      <c r="B25" s="18" t="s">
        <v>109</v>
      </c>
      <c r="C25" s="19">
        <f>440000000-31781000</f>
        <v>408219000</v>
      </c>
      <c r="D25" s="19"/>
      <c r="E25" s="19"/>
      <c r="F25" s="19"/>
      <c r="G25" s="19"/>
      <c r="H25" s="19"/>
      <c r="I25" s="19"/>
      <c r="J25" s="19"/>
      <c r="K25" s="19">
        <f t="shared" si="1"/>
        <v>408219000</v>
      </c>
      <c r="L25" s="20" t="s">
        <v>144</v>
      </c>
    </row>
    <row r="26" spans="1:12" ht="46.5" outlineLevel="3" x14ac:dyDescent="0.4">
      <c r="A26" s="17" t="s">
        <v>110</v>
      </c>
      <c r="B26" s="18" t="s">
        <v>111</v>
      </c>
      <c r="C26" s="19">
        <v>32000000</v>
      </c>
      <c r="D26" s="19"/>
      <c r="E26" s="19"/>
      <c r="F26" s="19"/>
      <c r="G26" s="19"/>
      <c r="H26" s="19"/>
      <c r="I26" s="19"/>
      <c r="J26" s="19"/>
      <c r="K26" s="19">
        <f t="shared" si="1"/>
        <v>32000000</v>
      </c>
      <c r="L26" s="20"/>
    </row>
    <row r="27" spans="1:12" ht="46.5" outlineLevel="3" x14ac:dyDescent="0.4">
      <c r="A27" s="17" t="s">
        <v>112</v>
      </c>
      <c r="B27" s="18" t="s">
        <v>113</v>
      </c>
      <c r="C27" s="19">
        <v>0</v>
      </c>
      <c r="D27" s="19"/>
      <c r="E27" s="19"/>
      <c r="F27" s="19"/>
      <c r="G27" s="19"/>
      <c r="H27" s="19"/>
      <c r="I27" s="19"/>
      <c r="J27" s="19"/>
      <c r="K27" s="19">
        <f t="shared" si="1"/>
        <v>0</v>
      </c>
      <c r="L27" s="20"/>
    </row>
    <row r="28" spans="1:12" ht="31" outlineLevel="3" x14ac:dyDescent="0.4">
      <c r="A28" s="17" t="s">
        <v>114</v>
      </c>
      <c r="B28" s="18" t="s">
        <v>115</v>
      </c>
      <c r="C28" s="19">
        <v>30000000</v>
      </c>
      <c r="D28" s="19"/>
      <c r="E28" s="19"/>
      <c r="F28" s="19"/>
      <c r="G28" s="19"/>
      <c r="H28" s="19"/>
      <c r="I28" s="19"/>
      <c r="J28" s="19"/>
      <c r="K28" s="19">
        <f t="shared" si="1"/>
        <v>30000000</v>
      </c>
      <c r="L28" s="20"/>
    </row>
    <row r="29" spans="1:12" ht="31" outlineLevel="2" x14ac:dyDescent="0.4">
      <c r="A29" s="13" t="s">
        <v>116</v>
      </c>
      <c r="B29" s="14" t="s">
        <v>117</v>
      </c>
      <c r="C29" s="15">
        <f t="shared" ref="C29:J29" si="9">SUM(C30)</f>
        <v>65500000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1"/>
        <v>65500000</v>
      </c>
      <c r="L29" s="16"/>
    </row>
    <row r="30" spans="1:12" ht="31" outlineLevel="3" x14ac:dyDescent="0.4">
      <c r="A30" s="17" t="s">
        <v>118</v>
      </c>
      <c r="B30" s="18" t="s">
        <v>119</v>
      </c>
      <c r="C30" s="19">
        <f>15500000+50000000</f>
        <v>65500000</v>
      </c>
      <c r="D30" s="19"/>
      <c r="E30" s="19"/>
      <c r="F30" s="19"/>
      <c r="G30" s="19"/>
      <c r="H30" s="19"/>
      <c r="I30" s="19"/>
      <c r="J30" s="19"/>
      <c r="K30" s="19">
        <f t="shared" si="1"/>
        <v>65500000</v>
      </c>
      <c r="L30" s="20" t="s">
        <v>145</v>
      </c>
    </row>
    <row r="31" spans="1:12" outlineLevel="2" x14ac:dyDescent="0.4">
      <c r="A31" s="13" t="s">
        <v>120</v>
      </c>
      <c r="B31" s="14" t="s">
        <v>121</v>
      </c>
      <c r="C31" s="15">
        <f t="shared" ref="C31:J31" si="10">SUM(C32:C34)</f>
        <v>65200000</v>
      </c>
      <c r="D31" s="15">
        <f t="shared" si="10"/>
        <v>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"/>
        <v>65200000</v>
      </c>
      <c r="L31" s="16"/>
    </row>
    <row r="32" spans="1:12" ht="31" outlineLevel="3" x14ac:dyDescent="0.4">
      <c r="A32" s="17" t="s">
        <v>122</v>
      </c>
      <c r="B32" s="18" t="s">
        <v>123</v>
      </c>
      <c r="C32" s="19">
        <f>17000000-300000</f>
        <v>16700000</v>
      </c>
      <c r="D32" s="19"/>
      <c r="E32" s="19"/>
      <c r="F32" s="19"/>
      <c r="G32" s="19"/>
      <c r="H32" s="19"/>
      <c r="I32" s="19"/>
      <c r="J32" s="19"/>
      <c r="K32" s="19">
        <f t="shared" si="1"/>
        <v>16700000</v>
      </c>
      <c r="L32" s="20" t="s">
        <v>138</v>
      </c>
    </row>
    <row r="33" spans="1:12" ht="62" outlineLevel="3" x14ac:dyDescent="0.4">
      <c r="A33" s="17" t="s">
        <v>124</v>
      </c>
      <c r="B33" s="18" t="s">
        <v>125</v>
      </c>
      <c r="C33" s="19">
        <f>40000000-900000</f>
        <v>39100000</v>
      </c>
      <c r="D33" s="19"/>
      <c r="E33" s="19"/>
      <c r="F33" s="19"/>
      <c r="G33" s="19"/>
      <c r="H33" s="19"/>
      <c r="I33" s="19"/>
      <c r="J33" s="19"/>
      <c r="K33" s="19">
        <f t="shared" si="1"/>
        <v>39100000</v>
      </c>
      <c r="L33" s="20" t="s">
        <v>146</v>
      </c>
    </row>
    <row r="34" spans="1:12" ht="46.5" outlineLevel="3" x14ac:dyDescent="0.4">
      <c r="A34" s="17" t="s">
        <v>126</v>
      </c>
      <c r="B34" s="18" t="s">
        <v>127</v>
      </c>
      <c r="C34" s="19">
        <f>10000000-600000</f>
        <v>9400000</v>
      </c>
      <c r="D34" s="19"/>
      <c r="E34" s="19"/>
      <c r="F34" s="19"/>
      <c r="G34" s="19"/>
      <c r="H34" s="19"/>
      <c r="I34" s="19"/>
      <c r="J34" s="19"/>
      <c r="K34" s="19">
        <f t="shared" si="1"/>
        <v>9400000</v>
      </c>
      <c r="L34" s="20" t="s">
        <v>139</v>
      </c>
    </row>
    <row r="35" spans="1:12" ht="46.5" outlineLevel="2" x14ac:dyDescent="0.4">
      <c r="A35" s="13" t="s">
        <v>128</v>
      </c>
      <c r="B35" s="14" t="s">
        <v>129</v>
      </c>
      <c r="C35" s="15">
        <f t="shared" ref="C35:J35" si="11">SUM(C36)</f>
        <v>67400000</v>
      </c>
      <c r="D35" s="15">
        <f t="shared" si="11"/>
        <v>0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"/>
        <v>67400000</v>
      </c>
      <c r="L35" s="16"/>
    </row>
    <row r="36" spans="1:12" ht="62" outlineLevel="3" x14ac:dyDescent="0.4">
      <c r="A36" s="17" t="s">
        <v>130</v>
      </c>
      <c r="B36" s="18" t="s">
        <v>131</v>
      </c>
      <c r="C36" s="19">
        <f>68000000-600000</f>
        <v>67400000</v>
      </c>
      <c r="D36" s="19"/>
      <c r="E36" s="19"/>
      <c r="F36" s="19"/>
      <c r="G36" s="19"/>
      <c r="H36" s="19"/>
      <c r="I36" s="19"/>
      <c r="J36" s="19"/>
      <c r="K36" s="19">
        <f t="shared" si="1"/>
        <v>67400000</v>
      </c>
      <c r="L36" s="20" t="s">
        <v>139</v>
      </c>
    </row>
    <row r="37" spans="1:12" ht="31" outlineLevel="1" x14ac:dyDescent="0.4">
      <c r="A37" s="9" t="s">
        <v>12</v>
      </c>
      <c r="B37" s="10" t="s">
        <v>13</v>
      </c>
      <c r="C37" s="11">
        <f t="shared" ref="C37:J37" si="12">SUM(C38,C42,C48,C50,C58,C46,C62)</f>
        <v>20172325000</v>
      </c>
      <c r="D37" s="11">
        <f t="shared" si="12"/>
        <v>0</v>
      </c>
      <c r="E37" s="11">
        <f t="shared" si="12"/>
        <v>0</v>
      </c>
      <c r="F37" s="11">
        <f t="shared" si="12"/>
        <v>0</v>
      </c>
      <c r="G37" s="11">
        <f t="shared" si="12"/>
        <v>0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"/>
        <v>20172325000</v>
      </c>
      <c r="L37" s="12"/>
    </row>
    <row r="38" spans="1:12" ht="31" outlineLevel="2" x14ac:dyDescent="0.4">
      <c r="A38" s="13" t="s">
        <v>14</v>
      </c>
      <c r="B38" s="14" t="s">
        <v>15</v>
      </c>
      <c r="C38" s="15">
        <f t="shared" ref="C38:J38" si="13">SUM(C39:C41)</f>
        <v>16000000</v>
      </c>
      <c r="D38" s="15">
        <f t="shared" si="13"/>
        <v>0</v>
      </c>
      <c r="E38" s="15">
        <f t="shared" si="13"/>
        <v>0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0</v>
      </c>
      <c r="J38" s="15">
        <f t="shared" si="13"/>
        <v>0</v>
      </c>
      <c r="K38" s="15">
        <f t="shared" si="1"/>
        <v>16000000</v>
      </c>
      <c r="L38" s="16"/>
    </row>
    <row r="39" spans="1:12" ht="31" outlineLevel="3" x14ac:dyDescent="0.4">
      <c r="A39" s="17" t="s">
        <v>16</v>
      </c>
      <c r="B39" s="18" t="s">
        <v>17</v>
      </c>
      <c r="C39" s="19">
        <v>2500000</v>
      </c>
      <c r="D39" s="19"/>
      <c r="E39" s="19"/>
      <c r="F39" s="19"/>
      <c r="G39" s="19"/>
      <c r="H39" s="19"/>
      <c r="I39" s="19"/>
      <c r="J39" s="19"/>
      <c r="K39" s="19">
        <f t="shared" si="1"/>
        <v>2500000</v>
      </c>
      <c r="L39" s="20" t="s">
        <v>135</v>
      </c>
    </row>
    <row r="40" spans="1:12" ht="31" outlineLevel="3" x14ac:dyDescent="0.4">
      <c r="A40" s="17" t="s">
        <v>18</v>
      </c>
      <c r="B40" s="18" t="s">
        <v>19</v>
      </c>
      <c r="C40" s="19">
        <v>1500000</v>
      </c>
      <c r="D40" s="19"/>
      <c r="E40" s="19"/>
      <c r="F40" s="19"/>
      <c r="G40" s="19"/>
      <c r="H40" s="19"/>
      <c r="I40" s="19"/>
      <c r="J40" s="19"/>
      <c r="K40" s="19">
        <f t="shared" si="1"/>
        <v>1500000</v>
      </c>
      <c r="L40" s="20" t="s">
        <v>135</v>
      </c>
    </row>
    <row r="41" spans="1:12" outlineLevel="3" x14ac:dyDescent="0.4">
      <c r="A41" s="17" t="s">
        <v>20</v>
      </c>
      <c r="B41" s="18" t="s">
        <v>21</v>
      </c>
      <c r="C41" s="19">
        <f>2500000+2500000+2000000+5000000</f>
        <v>12000000</v>
      </c>
      <c r="D41" s="19"/>
      <c r="E41" s="19"/>
      <c r="F41" s="19"/>
      <c r="G41" s="19"/>
      <c r="H41" s="19"/>
      <c r="I41" s="19"/>
      <c r="J41" s="19"/>
      <c r="K41" s="19">
        <f t="shared" si="1"/>
        <v>12000000</v>
      </c>
      <c r="L41" s="20" t="s">
        <v>135</v>
      </c>
    </row>
    <row r="42" spans="1:12" outlineLevel="2" x14ac:dyDescent="0.4">
      <c r="A42" s="13" t="s">
        <v>22</v>
      </c>
      <c r="B42" s="14" t="s">
        <v>23</v>
      </c>
      <c r="C42" s="15">
        <f t="shared" ref="C42:J42" si="14">SUM(C43:C45)</f>
        <v>4563834000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"/>
        <v>4563834000</v>
      </c>
      <c r="L42" s="16"/>
    </row>
    <row r="43" spans="1:12" outlineLevel="3" x14ac:dyDescent="0.4">
      <c r="A43" s="17" t="s">
        <v>24</v>
      </c>
      <c r="B43" s="18" t="s">
        <v>25</v>
      </c>
      <c r="C43" s="19">
        <v>4478449000</v>
      </c>
      <c r="D43" s="19"/>
      <c r="E43" s="19"/>
      <c r="F43" s="19"/>
      <c r="G43" s="19"/>
      <c r="H43" s="19"/>
      <c r="I43" s="19"/>
      <c r="J43" s="19"/>
      <c r="K43" s="19">
        <f t="shared" si="1"/>
        <v>4478449000</v>
      </c>
      <c r="L43" s="20"/>
    </row>
    <row r="44" spans="1:12" ht="31" outlineLevel="3" x14ac:dyDescent="0.4">
      <c r="A44" s="17" t="s">
        <v>26</v>
      </c>
      <c r="B44" s="18" t="s">
        <v>27</v>
      </c>
      <c r="C44" s="19">
        <v>83385000</v>
      </c>
      <c r="D44" s="19"/>
      <c r="E44" s="19"/>
      <c r="F44" s="19"/>
      <c r="G44" s="19"/>
      <c r="H44" s="19"/>
      <c r="I44" s="19"/>
      <c r="J44" s="19"/>
      <c r="K44" s="19">
        <f t="shared" si="1"/>
        <v>83385000</v>
      </c>
      <c r="L44" s="20"/>
    </row>
    <row r="45" spans="1:12" ht="31" outlineLevel="3" x14ac:dyDescent="0.4">
      <c r="A45" s="17" t="s">
        <v>28</v>
      </c>
      <c r="B45" s="18" t="s">
        <v>29</v>
      </c>
      <c r="C45" s="19">
        <v>2000000</v>
      </c>
      <c r="D45" s="19"/>
      <c r="E45" s="19"/>
      <c r="F45" s="19"/>
      <c r="G45" s="19"/>
      <c r="H45" s="19"/>
      <c r="I45" s="19"/>
      <c r="J45" s="19"/>
      <c r="K45" s="19">
        <f t="shared" si="1"/>
        <v>2000000</v>
      </c>
      <c r="L45" s="20"/>
    </row>
    <row r="46" spans="1:12" ht="31" outlineLevel="2" x14ac:dyDescent="0.4">
      <c r="A46" s="13" t="s">
        <v>30</v>
      </c>
      <c r="B46" s="14" t="s">
        <v>31</v>
      </c>
      <c r="C46" s="15">
        <f t="shared" ref="C46:J46" si="15">SUM(C47)</f>
        <v>26200000</v>
      </c>
      <c r="D46" s="15">
        <f t="shared" si="15"/>
        <v>0</v>
      </c>
      <c r="E46" s="15">
        <f t="shared" si="15"/>
        <v>0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0</v>
      </c>
      <c r="J46" s="15">
        <f t="shared" si="15"/>
        <v>0</v>
      </c>
      <c r="K46" s="15">
        <f t="shared" si="1"/>
        <v>26200000</v>
      </c>
      <c r="L46" s="16"/>
    </row>
    <row r="47" spans="1:12" ht="31" outlineLevel="3" x14ac:dyDescent="0.4">
      <c r="A47" s="17" t="s">
        <v>132</v>
      </c>
      <c r="B47" s="18" t="s">
        <v>133</v>
      </c>
      <c r="C47" s="19">
        <f>28000000-1800000</f>
        <v>26200000</v>
      </c>
      <c r="D47" s="19"/>
      <c r="E47" s="19"/>
      <c r="F47" s="19"/>
      <c r="G47" s="19"/>
      <c r="H47" s="19"/>
      <c r="I47" s="19"/>
      <c r="J47" s="19"/>
      <c r="K47" s="19">
        <f t="shared" si="1"/>
        <v>26200000</v>
      </c>
      <c r="L47" s="20"/>
    </row>
    <row r="48" spans="1:12" outlineLevel="2" x14ac:dyDescent="0.4">
      <c r="A48" s="13" t="s">
        <v>32</v>
      </c>
      <c r="B48" s="14" t="s">
        <v>33</v>
      </c>
      <c r="C48" s="15">
        <f t="shared" ref="C48:J48" si="16">SUM(C49)</f>
        <v>9500000</v>
      </c>
      <c r="D48" s="15">
        <f t="shared" si="16"/>
        <v>0</v>
      </c>
      <c r="E48" s="15">
        <f t="shared" si="16"/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0</v>
      </c>
      <c r="J48" s="15">
        <f t="shared" si="16"/>
        <v>0</v>
      </c>
      <c r="K48" s="15">
        <f t="shared" si="1"/>
        <v>9500000</v>
      </c>
      <c r="L48" s="16"/>
    </row>
    <row r="49" spans="1:12" ht="31" outlineLevel="3" x14ac:dyDescent="0.4">
      <c r="A49" s="17" t="s">
        <v>34</v>
      </c>
      <c r="B49" s="18" t="s">
        <v>35</v>
      </c>
      <c r="C49" s="19">
        <f>10000000-500000</f>
        <v>9500000</v>
      </c>
      <c r="D49" s="19"/>
      <c r="E49" s="19"/>
      <c r="F49" s="19"/>
      <c r="G49" s="19"/>
      <c r="H49" s="19"/>
      <c r="I49" s="19"/>
      <c r="J49" s="19"/>
      <c r="K49" s="19">
        <f t="shared" si="1"/>
        <v>9500000</v>
      </c>
      <c r="L49" s="20"/>
    </row>
    <row r="50" spans="1:12" outlineLevel="2" x14ac:dyDescent="0.4">
      <c r="A50" s="13" t="s">
        <v>36</v>
      </c>
      <c r="B50" s="14" t="s">
        <v>37</v>
      </c>
      <c r="C50" s="15">
        <f t="shared" ref="C50:J50" si="17">SUM(C51:C57)</f>
        <v>655581000</v>
      </c>
      <c r="D50" s="15">
        <f t="shared" si="17"/>
        <v>0</v>
      </c>
      <c r="E50" s="15">
        <f t="shared" si="17"/>
        <v>0</v>
      </c>
      <c r="F50" s="15">
        <f t="shared" si="17"/>
        <v>0</v>
      </c>
      <c r="G50" s="15">
        <f t="shared" si="17"/>
        <v>0</v>
      </c>
      <c r="H50" s="15">
        <f t="shared" si="17"/>
        <v>0</v>
      </c>
      <c r="I50" s="15">
        <f t="shared" si="17"/>
        <v>0</v>
      </c>
      <c r="J50" s="15">
        <f t="shared" si="17"/>
        <v>0</v>
      </c>
      <c r="K50" s="15">
        <f t="shared" si="1"/>
        <v>655581000</v>
      </c>
      <c r="L50" s="16"/>
    </row>
    <row r="51" spans="1:12" ht="31" outlineLevel="3" x14ac:dyDescent="0.4">
      <c r="A51" s="17" t="s">
        <v>38</v>
      </c>
      <c r="B51" s="18" t="s">
        <v>39</v>
      </c>
      <c r="C51" s="19">
        <v>5000000</v>
      </c>
      <c r="D51" s="19"/>
      <c r="E51" s="19"/>
      <c r="F51" s="19"/>
      <c r="G51" s="19"/>
      <c r="H51" s="19"/>
      <c r="I51" s="19"/>
      <c r="J51" s="19"/>
      <c r="K51" s="19">
        <f t="shared" si="1"/>
        <v>5000000</v>
      </c>
      <c r="L51" s="20"/>
    </row>
    <row r="52" spans="1:12" outlineLevel="3" x14ac:dyDescent="0.4">
      <c r="A52" s="17" t="s">
        <v>40</v>
      </c>
      <c r="B52" s="18" t="s">
        <v>41</v>
      </c>
      <c r="C52" s="19">
        <f>75000000-900000</f>
        <v>74100000</v>
      </c>
      <c r="D52" s="19"/>
      <c r="E52" s="19"/>
      <c r="F52" s="19"/>
      <c r="G52" s="19"/>
      <c r="H52" s="19"/>
      <c r="I52" s="19"/>
      <c r="J52" s="19"/>
      <c r="K52" s="19">
        <f t="shared" si="1"/>
        <v>74100000</v>
      </c>
      <c r="L52" s="20" t="s">
        <v>147</v>
      </c>
    </row>
    <row r="53" spans="1:12" outlineLevel="3" x14ac:dyDescent="0.4">
      <c r="A53" s="17" t="s">
        <v>42</v>
      </c>
      <c r="B53" s="18" t="s">
        <v>43</v>
      </c>
      <c r="C53" s="19">
        <f>7500000+5381000</f>
        <v>12881000</v>
      </c>
      <c r="D53" s="19"/>
      <c r="E53" s="19"/>
      <c r="F53" s="19"/>
      <c r="G53" s="19"/>
      <c r="H53" s="19"/>
      <c r="I53" s="19"/>
      <c r="J53" s="19"/>
      <c r="K53" s="19">
        <f t="shared" si="1"/>
        <v>12881000</v>
      </c>
      <c r="L53" s="20"/>
    </row>
    <row r="54" spans="1:12" outlineLevel="3" x14ac:dyDescent="0.4">
      <c r="A54" s="17" t="s">
        <v>44</v>
      </c>
      <c r="B54" s="18" t="s">
        <v>45</v>
      </c>
      <c r="C54" s="19">
        <f>310000000-2100000</f>
        <v>307900000</v>
      </c>
      <c r="D54" s="19"/>
      <c r="E54" s="19"/>
      <c r="F54" s="19"/>
      <c r="G54" s="19"/>
      <c r="H54" s="19"/>
      <c r="I54" s="19"/>
      <c r="J54" s="19"/>
      <c r="K54" s="19">
        <f t="shared" si="1"/>
        <v>307900000</v>
      </c>
      <c r="L54" s="20"/>
    </row>
    <row r="55" spans="1:12" outlineLevel="3" x14ac:dyDescent="0.4">
      <c r="A55" s="17" t="s">
        <v>46</v>
      </c>
      <c r="B55" s="18" t="s">
        <v>47</v>
      </c>
      <c r="C55" s="19">
        <f>170000000-1800000</f>
        <v>168200000</v>
      </c>
      <c r="D55" s="19"/>
      <c r="E55" s="19"/>
      <c r="F55" s="19"/>
      <c r="G55" s="19"/>
      <c r="H55" s="19"/>
      <c r="I55" s="19"/>
      <c r="J55" s="19"/>
      <c r="K55" s="19">
        <f t="shared" ref="K55:K65" si="18">SUM(C55:J55)</f>
        <v>168200000</v>
      </c>
      <c r="L55" s="20"/>
    </row>
    <row r="56" spans="1:12" ht="31" outlineLevel="3" x14ac:dyDescent="0.4">
      <c r="A56" s="17" t="s">
        <v>48</v>
      </c>
      <c r="B56" s="18" t="s">
        <v>49</v>
      </c>
      <c r="C56" s="19">
        <f>2400000+100000</f>
        <v>2500000</v>
      </c>
      <c r="D56" s="19"/>
      <c r="E56" s="19"/>
      <c r="F56" s="19"/>
      <c r="G56" s="19"/>
      <c r="H56" s="19"/>
      <c r="I56" s="19"/>
      <c r="J56" s="19"/>
      <c r="K56" s="19">
        <f t="shared" si="18"/>
        <v>2500000</v>
      </c>
      <c r="L56" s="20"/>
    </row>
    <row r="57" spans="1:12" ht="31" outlineLevel="3" x14ac:dyDescent="0.4">
      <c r="A57" s="17" t="s">
        <v>50</v>
      </c>
      <c r="B57" s="18" t="s">
        <v>51</v>
      </c>
      <c r="C57" s="19">
        <f>87500000-2500000</f>
        <v>85000000</v>
      </c>
      <c r="D57" s="19"/>
      <c r="E57" s="19"/>
      <c r="F57" s="19"/>
      <c r="G57" s="19"/>
      <c r="H57" s="19"/>
      <c r="I57" s="19"/>
      <c r="J57" s="19"/>
      <c r="K57" s="19">
        <f t="shared" si="18"/>
        <v>85000000</v>
      </c>
      <c r="L57" s="20"/>
    </row>
    <row r="58" spans="1:12" ht="31" outlineLevel="2" x14ac:dyDescent="0.4">
      <c r="A58" s="13" t="s">
        <v>52</v>
      </c>
      <c r="B58" s="14" t="s">
        <v>53</v>
      </c>
      <c r="C58" s="15">
        <f t="shared" ref="C58:J58" si="19">SUM(C59:C61)</f>
        <v>14125056000</v>
      </c>
      <c r="D58" s="15">
        <f t="shared" si="19"/>
        <v>0</v>
      </c>
      <c r="E58" s="15">
        <f t="shared" si="19"/>
        <v>0</v>
      </c>
      <c r="F58" s="15">
        <f t="shared" si="19"/>
        <v>0</v>
      </c>
      <c r="G58" s="15">
        <f t="shared" si="19"/>
        <v>0</v>
      </c>
      <c r="H58" s="15">
        <f t="shared" si="19"/>
        <v>0</v>
      </c>
      <c r="I58" s="15">
        <f t="shared" si="19"/>
        <v>0</v>
      </c>
      <c r="J58" s="15">
        <f t="shared" si="19"/>
        <v>0</v>
      </c>
      <c r="K58" s="15">
        <f t="shared" si="18"/>
        <v>14125056000</v>
      </c>
      <c r="L58" s="16"/>
    </row>
    <row r="59" spans="1:12" outlineLevel="3" x14ac:dyDescent="0.4">
      <c r="A59" s="17" t="s">
        <v>54</v>
      </c>
      <c r="B59" s="18" t="s">
        <v>55</v>
      </c>
      <c r="C59" s="19">
        <f>2000000-200000</f>
        <v>1800000</v>
      </c>
      <c r="D59" s="19"/>
      <c r="E59" s="19"/>
      <c r="F59" s="19"/>
      <c r="G59" s="19"/>
      <c r="H59" s="19"/>
      <c r="I59" s="19"/>
      <c r="J59" s="19"/>
      <c r="K59" s="19">
        <f t="shared" si="18"/>
        <v>1800000</v>
      </c>
      <c r="L59" s="20" t="s">
        <v>134</v>
      </c>
    </row>
    <row r="60" spans="1:12" ht="31" outlineLevel="3" x14ac:dyDescent="0.4">
      <c r="A60" s="17" t="s">
        <v>56</v>
      </c>
      <c r="B60" s="18" t="s">
        <v>57</v>
      </c>
      <c r="C60" s="19">
        <f>12418290000-18600000-(2*1048317000)+3500000000</f>
        <v>13803056000</v>
      </c>
      <c r="D60" s="19"/>
      <c r="E60" s="19"/>
      <c r="F60" s="19"/>
      <c r="G60" s="19"/>
      <c r="H60" s="19"/>
      <c r="I60" s="19"/>
      <c r="J60" s="19"/>
      <c r="K60" s="19">
        <f t="shared" si="18"/>
        <v>13803056000</v>
      </c>
      <c r="L60" s="20" t="s">
        <v>148</v>
      </c>
    </row>
    <row r="61" spans="1:12" outlineLevel="3" x14ac:dyDescent="0.4">
      <c r="A61" s="17" t="s">
        <v>58</v>
      </c>
      <c r="B61" s="18" t="s">
        <v>59</v>
      </c>
      <c r="C61" s="19">
        <v>320200000</v>
      </c>
      <c r="D61" s="19"/>
      <c r="E61" s="19"/>
      <c r="F61" s="19"/>
      <c r="G61" s="19"/>
      <c r="H61" s="19"/>
      <c r="I61" s="19"/>
      <c r="J61" s="19"/>
      <c r="K61" s="19">
        <f t="shared" si="18"/>
        <v>320200000</v>
      </c>
      <c r="L61" s="20"/>
    </row>
    <row r="62" spans="1:12" ht="31" outlineLevel="2" x14ac:dyDescent="0.4">
      <c r="A62" s="13" t="s">
        <v>60</v>
      </c>
      <c r="B62" s="14" t="s">
        <v>61</v>
      </c>
      <c r="C62" s="15">
        <f t="shared" ref="C62:J62" si="20">SUM(C63:C65)</f>
        <v>776154000</v>
      </c>
      <c r="D62" s="15">
        <f t="shared" si="20"/>
        <v>0</v>
      </c>
      <c r="E62" s="15">
        <f t="shared" si="20"/>
        <v>0</v>
      </c>
      <c r="F62" s="15">
        <f t="shared" si="20"/>
        <v>0</v>
      </c>
      <c r="G62" s="15">
        <f t="shared" si="20"/>
        <v>0</v>
      </c>
      <c r="H62" s="15">
        <f t="shared" si="20"/>
        <v>0</v>
      </c>
      <c r="I62" s="15">
        <f t="shared" si="20"/>
        <v>0</v>
      </c>
      <c r="J62" s="15">
        <f t="shared" si="20"/>
        <v>0</v>
      </c>
      <c r="K62" s="15">
        <f t="shared" si="18"/>
        <v>776154000</v>
      </c>
      <c r="L62" s="16"/>
    </row>
    <row r="63" spans="1:12" ht="46.5" outlineLevel="3" x14ac:dyDescent="0.4">
      <c r="A63" s="17" t="s">
        <v>62</v>
      </c>
      <c r="B63" s="18" t="s">
        <v>63</v>
      </c>
      <c r="C63" s="19">
        <f>270000000-4200000+51753600+400</f>
        <v>317554000</v>
      </c>
      <c r="D63" s="19"/>
      <c r="E63" s="19"/>
      <c r="F63" s="19"/>
      <c r="G63" s="19"/>
      <c r="H63" s="19"/>
      <c r="I63" s="19"/>
      <c r="J63" s="19"/>
      <c r="K63" s="19">
        <f t="shared" si="18"/>
        <v>317554000</v>
      </c>
      <c r="L63" s="20" t="s">
        <v>149</v>
      </c>
    </row>
    <row r="64" spans="1:12" ht="31" outlineLevel="3" x14ac:dyDescent="0.4">
      <c r="A64" s="17" t="s">
        <v>64</v>
      </c>
      <c r="B64" s="18" t="s">
        <v>65</v>
      </c>
      <c r="C64" s="19">
        <v>400000000</v>
      </c>
      <c r="D64" s="19"/>
      <c r="E64" s="19"/>
      <c r="F64" s="19"/>
      <c r="G64" s="19"/>
      <c r="H64" s="19"/>
      <c r="I64" s="19"/>
      <c r="J64" s="19"/>
      <c r="K64" s="19">
        <f t="shared" si="18"/>
        <v>400000000</v>
      </c>
      <c r="L64" s="20"/>
    </row>
    <row r="65" spans="1:12" ht="46.5" outlineLevel="3" x14ac:dyDescent="0.4">
      <c r="A65" s="17" t="s">
        <v>66</v>
      </c>
      <c r="B65" s="18" t="s">
        <v>67</v>
      </c>
      <c r="C65" s="19">
        <f>40000000+18600000</f>
        <v>58600000</v>
      </c>
      <c r="D65" s="19"/>
      <c r="E65" s="19"/>
      <c r="F65" s="19"/>
      <c r="G65" s="19"/>
      <c r="H65" s="19"/>
      <c r="I65" s="19"/>
      <c r="J65" s="19"/>
      <c r="K65" s="19">
        <f t="shared" si="18"/>
        <v>58600000</v>
      </c>
      <c r="L65" s="20"/>
    </row>
  </sheetData>
  <autoFilter ref="A3:L65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2022-06-27T05:34:57Z</dcterms:modified>
</cp:coreProperties>
</file>