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506ADC71-633B-483D-9722-A89DEB9020B8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RKPD2023!$A$3:$L$70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" l="1"/>
  <c r="K69" i="1"/>
  <c r="C68" i="1"/>
  <c r="J67" i="1"/>
  <c r="I67" i="1"/>
  <c r="H67" i="1"/>
  <c r="G67" i="1"/>
  <c r="F67" i="1"/>
  <c r="E67" i="1"/>
  <c r="D67" i="1"/>
  <c r="C66" i="1"/>
  <c r="C65" i="1"/>
  <c r="K65" i="1" s="1"/>
  <c r="K64" i="1"/>
  <c r="J63" i="1"/>
  <c r="I63" i="1"/>
  <c r="H63" i="1"/>
  <c r="G63" i="1"/>
  <c r="F63" i="1"/>
  <c r="E63" i="1"/>
  <c r="D63" i="1"/>
  <c r="C62" i="1"/>
  <c r="K62" i="1" s="1"/>
  <c r="J61" i="1"/>
  <c r="I61" i="1"/>
  <c r="H61" i="1"/>
  <c r="G61" i="1"/>
  <c r="F61" i="1"/>
  <c r="E61" i="1"/>
  <c r="D61" i="1"/>
  <c r="C60" i="1"/>
  <c r="K59" i="1"/>
  <c r="K58" i="1"/>
  <c r="K57" i="1"/>
  <c r="K56" i="1"/>
  <c r="C55" i="1"/>
  <c r="K55" i="1" s="1"/>
  <c r="K54" i="1"/>
  <c r="J53" i="1"/>
  <c r="I53" i="1"/>
  <c r="H53" i="1"/>
  <c r="G53" i="1"/>
  <c r="F53" i="1"/>
  <c r="E53" i="1"/>
  <c r="D53" i="1"/>
  <c r="K52" i="1"/>
  <c r="J51" i="1"/>
  <c r="I51" i="1"/>
  <c r="H51" i="1"/>
  <c r="G51" i="1"/>
  <c r="F51" i="1"/>
  <c r="E51" i="1"/>
  <c r="D51" i="1"/>
  <c r="C51" i="1"/>
  <c r="C50" i="1"/>
  <c r="K50" i="1" s="1"/>
  <c r="C49" i="1"/>
  <c r="K48" i="1"/>
  <c r="J47" i="1"/>
  <c r="I47" i="1"/>
  <c r="H47" i="1"/>
  <c r="G47" i="1"/>
  <c r="F47" i="1"/>
  <c r="E47" i="1"/>
  <c r="D47" i="1"/>
  <c r="C46" i="1"/>
  <c r="K46" i="1" s="1"/>
  <c r="K45" i="1"/>
  <c r="C44" i="1"/>
  <c r="J43" i="1"/>
  <c r="I43" i="1"/>
  <c r="H43" i="1"/>
  <c r="G43" i="1"/>
  <c r="F43" i="1"/>
  <c r="E43" i="1"/>
  <c r="D43" i="1"/>
  <c r="K41" i="1"/>
  <c r="J40" i="1"/>
  <c r="J39" i="1" s="1"/>
  <c r="I40" i="1"/>
  <c r="I39" i="1" s="1"/>
  <c r="H40" i="1"/>
  <c r="H39" i="1" s="1"/>
  <c r="G40" i="1"/>
  <c r="G39" i="1" s="1"/>
  <c r="F40" i="1"/>
  <c r="F39" i="1" s="1"/>
  <c r="E40" i="1"/>
  <c r="E39" i="1" s="1"/>
  <c r="D40" i="1"/>
  <c r="D39" i="1" s="1"/>
  <c r="C40" i="1"/>
  <c r="C39" i="1" s="1"/>
  <c r="C38" i="1"/>
  <c r="K38" i="1" s="1"/>
  <c r="C37" i="1"/>
  <c r="K37" i="1" s="1"/>
  <c r="C36" i="1"/>
  <c r="K36" i="1" s="1"/>
  <c r="C35" i="1"/>
  <c r="K35" i="1" s="1"/>
  <c r="C34" i="1"/>
  <c r="J33" i="1"/>
  <c r="J32" i="1" s="1"/>
  <c r="I33" i="1"/>
  <c r="I32" i="1" s="1"/>
  <c r="H33" i="1"/>
  <c r="H32" i="1" s="1"/>
  <c r="G33" i="1"/>
  <c r="G32" i="1" s="1"/>
  <c r="F33" i="1"/>
  <c r="F32" i="1" s="1"/>
  <c r="E33" i="1"/>
  <c r="E32" i="1" s="1"/>
  <c r="D33" i="1"/>
  <c r="D32" i="1" s="1"/>
  <c r="K31" i="1"/>
  <c r="J30" i="1"/>
  <c r="J29" i="1" s="1"/>
  <c r="I30" i="1"/>
  <c r="I29" i="1" s="1"/>
  <c r="H30" i="1"/>
  <c r="H29" i="1" s="1"/>
  <c r="G30" i="1"/>
  <c r="G29" i="1" s="1"/>
  <c r="F30" i="1"/>
  <c r="F29" i="1" s="1"/>
  <c r="E30" i="1"/>
  <c r="E29" i="1" s="1"/>
  <c r="D30" i="1"/>
  <c r="D29" i="1" s="1"/>
  <c r="C30" i="1"/>
  <c r="C28" i="1"/>
  <c r="J27" i="1"/>
  <c r="J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K25" i="1"/>
  <c r="J24" i="1"/>
  <c r="J23" i="1" s="1"/>
  <c r="I24" i="1"/>
  <c r="I23" i="1" s="1"/>
  <c r="H24" i="1"/>
  <c r="H23" i="1" s="1"/>
  <c r="G24" i="1"/>
  <c r="G23" i="1" s="1"/>
  <c r="F24" i="1"/>
  <c r="F23" i="1" s="1"/>
  <c r="E24" i="1"/>
  <c r="E23" i="1" s="1"/>
  <c r="D24" i="1"/>
  <c r="D23" i="1" s="1"/>
  <c r="C24" i="1"/>
  <c r="C23" i="1" s="1"/>
  <c r="C22" i="1"/>
  <c r="K21" i="1"/>
  <c r="K20" i="1"/>
  <c r="J19" i="1"/>
  <c r="I19" i="1"/>
  <c r="H19" i="1"/>
  <c r="G19" i="1"/>
  <c r="F19" i="1"/>
  <c r="E19" i="1"/>
  <c r="D19" i="1"/>
  <c r="K18" i="1"/>
  <c r="J17" i="1"/>
  <c r="I17" i="1"/>
  <c r="H17" i="1"/>
  <c r="G17" i="1"/>
  <c r="F17" i="1"/>
  <c r="E17" i="1"/>
  <c r="E16" i="1" s="1"/>
  <c r="D17" i="1"/>
  <c r="C17" i="1"/>
  <c r="K15" i="1"/>
  <c r="J14" i="1"/>
  <c r="J13" i="1" s="1"/>
  <c r="I14" i="1"/>
  <c r="I13" i="1" s="1"/>
  <c r="H14" i="1"/>
  <c r="H13" i="1" s="1"/>
  <c r="G14" i="1"/>
  <c r="G13" i="1" s="1"/>
  <c r="F14" i="1"/>
  <c r="F13" i="1" s="1"/>
  <c r="E14" i="1"/>
  <c r="E13" i="1" s="1"/>
  <c r="D14" i="1"/>
  <c r="D13" i="1" s="1"/>
  <c r="C14" i="1"/>
  <c r="C13" i="1" s="1"/>
  <c r="C12" i="1"/>
  <c r="K12" i="1" s="1"/>
  <c r="J11" i="1"/>
  <c r="I11" i="1"/>
  <c r="H11" i="1"/>
  <c r="G11" i="1"/>
  <c r="F11" i="1"/>
  <c r="E11" i="1"/>
  <c r="D11" i="1"/>
  <c r="C11" i="1"/>
  <c r="K10" i="1"/>
  <c r="C9" i="1"/>
  <c r="K9" i="1" s="1"/>
  <c r="J8" i="1"/>
  <c r="I8" i="1"/>
  <c r="H8" i="1"/>
  <c r="G8" i="1"/>
  <c r="F8" i="1"/>
  <c r="E8" i="1"/>
  <c r="D8" i="1"/>
  <c r="K7" i="1"/>
  <c r="J6" i="1"/>
  <c r="I6" i="1"/>
  <c r="H6" i="1"/>
  <c r="G6" i="1"/>
  <c r="F6" i="1"/>
  <c r="E6" i="1"/>
  <c r="D6" i="1"/>
  <c r="C6" i="1"/>
  <c r="C67" i="1" l="1"/>
  <c r="K67" i="1" s="1"/>
  <c r="K68" i="1"/>
  <c r="C8" i="1"/>
  <c r="K8" i="1" s="1"/>
  <c r="F16" i="1"/>
  <c r="K49" i="1"/>
  <c r="C47" i="1"/>
  <c r="K47" i="1" s="1"/>
  <c r="J16" i="1"/>
  <c r="E5" i="1"/>
  <c r="I5" i="1"/>
  <c r="K44" i="1"/>
  <c r="C43" i="1"/>
  <c r="K43" i="1" s="1"/>
  <c r="C53" i="1"/>
  <c r="K53" i="1" s="1"/>
  <c r="K60" i="1"/>
  <c r="K22" i="1"/>
  <c r="C19" i="1"/>
  <c r="C16" i="1" s="1"/>
  <c r="C63" i="1"/>
  <c r="K63" i="1" s="1"/>
  <c r="K66" i="1"/>
  <c r="D16" i="1"/>
  <c r="H16" i="1"/>
  <c r="G16" i="1"/>
  <c r="F42" i="1"/>
  <c r="J42" i="1"/>
  <c r="E42" i="1"/>
  <c r="I42" i="1"/>
  <c r="G5" i="1"/>
  <c r="G42" i="1"/>
  <c r="K30" i="1"/>
  <c r="C29" i="1"/>
  <c r="D5" i="1"/>
  <c r="H5" i="1"/>
  <c r="I16" i="1"/>
  <c r="D42" i="1"/>
  <c r="H42" i="1"/>
  <c r="K11" i="1"/>
  <c r="K28" i="1"/>
  <c r="C27" i="1"/>
  <c r="C33" i="1"/>
  <c r="K34" i="1"/>
  <c r="F5" i="1"/>
  <c r="J5" i="1"/>
  <c r="K17" i="1"/>
  <c r="K6" i="1"/>
  <c r="K13" i="1"/>
  <c r="K14" i="1"/>
  <c r="K23" i="1"/>
  <c r="K24" i="1"/>
  <c r="K39" i="1"/>
  <c r="K40" i="1"/>
  <c r="K51" i="1"/>
  <c r="C61" i="1"/>
  <c r="F4" i="1" l="1"/>
  <c r="E4" i="1"/>
  <c r="J4" i="1"/>
  <c r="I4" i="1"/>
  <c r="C5" i="1"/>
  <c r="K5" i="1" s="1"/>
  <c r="K19" i="1"/>
  <c r="G4" i="1"/>
  <c r="D4" i="1"/>
  <c r="K29" i="1"/>
  <c r="H4" i="1"/>
  <c r="K27" i="1"/>
  <c r="C26" i="1"/>
  <c r="K61" i="1"/>
  <c r="K16" i="1"/>
  <c r="K33" i="1"/>
  <c r="C32" i="1"/>
  <c r="C42" i="1"/>
  <c r="K32" i="1" l="1"/>
  <c r="K26" i="1"/>
  <c r="K42" i="1"/>
  <c r="C4" i="1"/>
  <c r="K4" i="1" l="1"/>
</calcChain>
</file>

<file path=xl/sharedStrings.xml><?xml version="1.0" encoding="utf-8"?>
<sst xmlns="http://schemas.openxmlformats.org/spreadsheetml/2006/main" count="151" uniqueCount="149">
  <si>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</si>
  <si>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</si>
  <si>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</si>
  <si>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</si>
  <si>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</si>
  <si>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</si>
  <si>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</si>
  <si>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</si>
  <si>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</si>
  <si>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</si>
  <si>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</si>
  <si>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</si>
  <si>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</si>
  <si>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</si>
  <si>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</si>
  <si>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</si>
  <si>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</si>
  <si>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</si>
  <si>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</si>
  <si>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</si>
  <si>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</si>
  <si>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</si>
  <si>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</si>
  <si>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</si>
  <si>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</si>
  <si>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</si>
  <si>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</si>
  <si>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</si>
  <si>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</si>
  <si>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</si>
  <si>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</si>
  <si>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</si>
  <si>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</si>
  <si>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</si>
  <si>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</si>
  <si>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</si>
  <si>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</si>
  <si>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</si>
  <si>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</si>
  <si>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</si>
  <si>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</si>
  <si>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</si>
  <si>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</si>
  <si>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</si>
  <si>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</si>
  <si>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</si>
  <si>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</si>
  <si>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</si>
  <si>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</si>
  <si>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</si>
  <si>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</si>
  <si>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</si>
  <si>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</si>
  <si>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</si>
  <si>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</si>
  <si>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</si>
  <si>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</si>
  <si>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</si>
  <si>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</si>
  <si>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</si>
  <si>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</si>
  <si>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</si>
  <si>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</si>
  <si>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</si>
  <si>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</si>
  <si>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</si>
  <si>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</si>
  <si>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X.XX.01.2.07</t>
  </si>
  <si>
    <t>Pengadaan Barang Milik Daerah Penunjang Urusan Pemerintah Daerah</t>
  </si>
  <si>
    <t>X.XX.01.2.07.09</t>
  </si>
  <si>
    <t>Pengadaan Gedung Kantor atau Bangunan Lainnya</t>
  </si>
  <si>
    <t>2.13.2.08.0.00.02.0000</t>
  </si>
  <si>
    <t>Dinas Pemberdayaan Masyarakat, Perempuan dan Perlindungan Anak</t>
  </si>
  <si>
    <t>PROGRAM PENGARUSUTAMAAN GENDER DAN PEMBERDAYAAN PEREMPUAN</t>
  </si>
  <si>
    <t>2.08.02.2.01</t>
  </si>
  <si>
    <t>Pelembagaan Pengarusutamaan Gender (PUG) pada Lembaga Pemerintah Kewenangan Kabupaten/Kota</t>
  </si>
  <si>
    <t>2.08.02.2.01.02</t>
  </si>
  <si>
    <t>Koordinasi dan Sinkronisasi Pelaksanaan PUG Kewenangan Kabupaten/Kota</t>
  </si>
  <si>
    <t>2.08.02.2.02</t>
  </si>
  <si>
    <t>Pemberdayaan Perempuan Bidang Politik, Hukum, Sosial, dan Ekonomi pada Organisasi Kemasyarakatan Kewenangan Kabupaten/Kota</t>
  </si>
  <si>
    <t>2.08.02.2.02.01</t>
  </si>
  <si>
    <t>Sosialisasi Peningkatan Partisipasi Perempuan di Bidang Politik, Hukum, Sosial dan Ekonomi</t>
  </si>
  <si>
    <t>2.08.02.2.02.02</t>
  </si>
  <si>
    <t>Advokasi Kebijakan dan Pendampingan Peningkatan Partisipasi Perempuan dan Politik, Hukum, Sosial dan Ekonomi</t>
  </si>
  <si>
    <t>2.08.02.2.03</t>
  </si>
  <si>
    <t>Penguatan dan Pengembangan Lembaga Penyedia Layanan Pemberdayaan Perempuan Kewenangan Kabupaten/Kota</t>
  </si>
  <si>
    <t>2.08.02.2.03.02</t>
  </si>
  <si>
    <t>Peningkatan Kapasitas Sumber Daya Lembaga Penyedia Layanan Pemberdayaan Perempuan Kewenangan Kabupaten/Kota</t>
  </si>
  <si>
    <t>PROGRAM PERLINDUNGAN PEREMPUAN</t>
  </si>
  <si>
    <t>2.08.03.2.02</t>
  </si>
  <si>
    <t>Penyediaan Layanan Rujukan Lanjutan bagi Perempuan Korban Kekerasan yang Memerlukan Koordinasi Kewenangan Kabupaten/Kota</t>
  </si>
  <si>
    <t>2.08.03.2.02.02</t>
  </si>
  <si>
    <t>Koordinasi dan Sinkronisasi Pelaksanaan Penyediaan Layanan Rujukan Lanjutan bagi Perempuan Korban Kekerasan Kewenangan Kabupaten/Kota</t>
  </si>
  <si>
    <t>PROGRAM PEMENUHAN HAK ANAK (PHA)</t>
  </si>
  <si>
    <t>2.08.06.2.01</t>
  </si>
  <si>
    <t>Pelembagaan PHA pada Lembaga Pemerintah, Nonpemerintah, dan Dunia Usaha Kewenangan Kabupaten/Kota</t>
  </si>
  <si>
    <t>2.08.06.2.01.01</t>
  </si>
  <si>
    <t>Advokasi Kebijakan dan Pendampingan Pemenuhan Hak Anak pada Lembaga Pemerintah, Non Pemerintah, Media dan Dunia Usaha Kewenangan Kabupaten/Kota</t>
  </si>
  <si>
    <t>2.08.06.2.02</t>
  </si>
  <si>
    <t>Penguatan dan Pengembangan Lembaga Penyedia Layanan Peningkatan Kualitas Hidup Anak Kewenangan Kabupaten/Kota</t>
  </si>
  <si>
    <t>2.08.06.2.02.01</t>
  </si>
  <si>
    <t>Penyediaan Layanan Peningkatan Kualitas Hidup Anak Kewenangan Kabupaten/Kota</t>
  </si>
  <si>
    <t>2.08.06.2.02.02</t>
  </si>
  <si>
    <t>Koordinasi dan Sinkronisasi Pelaksanaan Pendampingan Peningkatan Kualitas Hidup Anak Tingkat Daerah Kabupaten/Kota</t>
  </si>
  <si>
    <t>2.08.06.2.02.04</t>
  </si>
  <si>
    <t>Penguatan Jejaring antar Lembaga Penyedia Layanan Peningkatan Kualitas Hidup Anak Tingkat Daerah Kabupaten/Kota</t>
  </si>
  <si>
    <t>PROGRAM PERLINDUNGAN KHUSUS ANAK</t>
  </si>
  <si>
    <t>2.08.07.2.01</t>
  </si>
  <si>
    <t>Pencegahan Kekerasan Terhadap Anak yang Melibatkan para Pihak Lingkup Daerah Kabupaten/Kota</t>
  </si>
  <si>
    <t>2.08.07.2.01.01</t>
  </si>
  <si>
    <t>Advokasi Kebijakan dan Pendampingan Pelaksanaan Kebijakan, Program dan Kegiatan Pencegahan Kekerasan terhadap Anak Kewenangan Kabupaten/Kota</t>
  </si>
  <si>
    <t>PROGRAM PENINGKATAN KERJASAMA DESA</t>
  </si>
  <si>
    <t>2.13.03.2.01</t>
  </si>
  <si>
    <t>Fasilitasi Kerja sama antar Desa</t>
  </si>
  <si>
    <t>2.13.03.2.01.02</t>
  </si>
  <si>
    <t>Fasilitasi Kerja Sama Antar Desa dengan Pihak Ketiga dalam Kabupaten/Kota</t>
  </si>
  <si>
    <t>PROGRAM ADMINISTRASI PEMERINTAHAN DESA</t>
  </si>
  <si>
    <t>2.13.04.2.01</t>
  </si>
  <si>
    <t>Pembinaan dan Pengawasan Penyelenggaraan Administrasi Pemerintahan Desa</t>
  </si>
  <si>
    <t>2.13.04.2.01.18</t>
  </si>
  <si>
    <t>Fasilitasi Evaluasi Perkembangan Desa serta Lomba Desa dan Kelurahan</t>
  </si>
  <si>
    <t>PROGRAM PEMBERDAYAAN LEMBAGA KEMASYARAKATAN, LEMBAGA ADAT DAN MASYARAKAT HUKUM ADAT</t>
  </si>
  <si>
    <t>2.13.05.2.01</t>
  </si>
  <si>
    <t>Pemberdayaan Lembaga Kemasyarakatan yang Bergerak di Bidang Pemberdayaan Desa dan Lembaga Adat Tingkat Daerah Kabupaten/Kota serta Pemberdayaan Masyarakat Hukum Adat yang Masyarakat Pelakunya Hukum Adat yang Sama dalam Daerah Kabupaten/Kota</t>
  </si>
  <si>
    <t>2.13.05.2.01.02</t>
  </si>
  <si>
    <t>Fasilitasi Penataan, Pemberdayaan dan Pendayagunaan Kelembagaan Lembaga Kemasyarakatan Desa/Kelurahan (RT, RW, PKK, Posyandu, LPM, dan Karang Taruna), Lembaga Adat Desa/Kelurahan dan Masyarakat Hukum Adat</t>
  </si>
  <si>
    <t>2.13.05.2.01.03</t>
  </si>
  <si>
    <t>Peningkatan Kapasitas Kelembagaan Lembaga Kemasyarakatan Desa/Kelurahan (RT, RW, PKK, Posyandu, LPM, dan Karang Taruna), Lembaga Adat Desa/Kelurahan dan Masyarakat Hukum Adat</t>
  </si>
  <si>
    <t>2.13.05.2.01.06</t>
  </si>
  <si>
    <t>Fasilitasi Pemerintah Desa dalam Pemanfaatan Teknologi Tepat Guna</t>
  </si>
  <si>
    <t>2.13.05.2.01.07</t>
  </si>
  <si>
    <t>Fasilitasi Bulan Bhakti Gotong Royong Masyarakat</t>
  </si>
  <si>
    <t>2.13.05.2.01.09</t>
  </si>
  <si>
    <t>Fasilitasi Tim Penggerak PKK dalam Penyelenggaraan Gerakan Pemberdayaan Masyarakat dan Kesejahteraan Keluarga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</si>
  <si>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</si>
  <si>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</si>
  <si>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</si>
  <si>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</si>
  <si>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</si>
  <si>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drop</t>
  </si>
  <si>
    <t>diseragamkan</t>
  </si>
  <si>
    <t>kenaikan BBM 8.448.000</t>
  </si>
  <si>
    <t>50 juta untuk Pelatihan Pemberdayaan Perempuan: 2 hari, 100 org, 4 Kecamatan (25 orang / kecamatan). ASB 5 --&gt; 26,2Juta + untuk bahan praktek 23,8Juta</t>
  </si>
  <si>
    <t>tambahan usulan 2023 untuk sosialisasi, kaji terap dharmawanita untuk PAUD di Semarang sebesar Rp21.680.000 diusulkan di perubahan th 2022. Apabila 2022 di ACC, usulan 2023 didrop</t>
  </si>
  <si>
    <t>menjadi 150 juta utk Pendampingan program perlindungan anak</t>
  </si>
  <si>
    <t>disesuaikan dengan pendapatan DAK 2022
tambah 68.801.000 tambahan usulan 2023 DAU Rp68.801.000 ada tambahan pelatihan program ROOTS (pencegahan anti bullying di sekolah)</t>
  </si>
  <si>
    <t>Asumsi Bankeu sama dengan 2022</t>
  </si>
  <si>
    <t>Ranc Akhir RKPD 2023</t>
  </si>
  <si>
    <t>260 Juta Capacity Building PKK 100 orang ke 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</si>
</sst>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70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71" sqref="B71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147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1" t="s">
        <v>71</v>
      </c>
      <c r="B4" s="22" t="s">
        <v>72</v>
      </c>
      <c r="C4" s="23">
        <f t="shared" ref="C4:J4" si="0">SUM(C5,C13,C16,C23,C26,C29,C32,C42)</f>
        <v>4993666000</v>
      </c>
      <c r="D4" s="23">
        <f t="shared" si="0"/>
        <v>753000000</v>
      </c>
      <c r="E4" s="23">
        <f t="shared" si="0"/>
        <v>451800000</v>
      </c>
      <c r="F4" s="23">
        <f t="shared" si="0"/>
        <v>0</v>
      </c>
      <c r="G4" s="23">
        <f t="shared" si="0"/>
        <v>0</v>
      </c>
      <c r="H4" s="23">
        <f t="shared" si="0"/>
        <v>200000000</v>
      </c>
      <c r="I4" s="23">
        <f t="shared" si="0"/>
        <v>0</v>
      </c>
      <c r="J4" s="23">
        <f t="shared" si="0"/>
        <v>0</v>
      </c>
      <c r="K4" s="23">
        <f t="shared" ref="K4:K57" si="1">SUM(C4:J4)</f>
        <v>6398466000</v>
      </c>
      <c r="L4" s="24"/>
    </row>
    <row r="5" spans="1:12" ht="31" outlineLevel="1" x14ac:dyDescent="0.4">
      <c r="A5" s="9">
        <v>8.8912037037037039E-2</v>
      </c>
      <c r="B5" s="10" t="s">
        <v>73</v>
      </c>
      <c r="C5" s="11">
        <f t="shared" ref="C5:J5" si="2">SUM(C6,C8,C11)</f>
        <v>72034000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50000000</v>
      </c>
      <c r="I5" s="11">
        <f t="shared" si="2"/>
        <v>0</v>
      </c>
      <c r="J5" s="11">
        <f t="shared" si="2"/>
        <v>0</v>
      </c>
      <c r="K5" s="11">
        <f t="shared" si="1"/>
        <v>122034000</v>
      </c>
      <c r="L5" s="12"/>
    </row>
    <row r="6" spans="1:12" ht="46.5" outlineLevel="2" x14ac:dyDescent="0.4">
      <c r="A6" s="13" t="s">
        <v>74</v>
      </c>
      <c r="B6" s="14" t="s">
        <v>75</v>
      </c>
      <c r="C6" s="15">
        <f t="shared" ref="C6:J6" si="3">SUM(C7)</f>
        <v>17034000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17034000</v>
      </c>
      <c r="L6" s="16"/>
    </row>
    <row r="7" spans="1:12" ht="31" outlineLevel="3" x14ac:dyDescent="0.4">
      <c r="A7" s="17" t="s">
        <v>76</v>
      </c>
      <c r="B7" s="18" t="s">
        <v>77</v>
      </c>
      <c r="C7" s="19">
        <v>17034000</v>
      </c>
      <c r="D7" s="19"/>
      <c r="E7" s="19"/>
      <c r="F7" s="19"/>
      <c r="G7" s="19"/>
      <c r="H7" s="19"/>
      <c r="I7" s="19"/>
      <c r="J7" s="19"/>
      <c r="K7" s="19">
        <f t="shared" si="1"/>
        <v>17034000</v>
      </c>
      <c r="L7" s="20"/>
    </row>
    <row r="8" spans="1:12" ht="46.5" outlineLevel="2" x14ac:dyDescent="0.4">
      <c r="A8" s="13" t="s">
        <v>78</v>
      </c>
      <c r="B8" s="14" t="s">
        <v>79</v>
      </c>
      <c r="C8" s="15">
        <f t="shared" ref="C8:J8" si="4">SUM(C9)</f>
        <v>40000000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50000000</v>
      </c>
      <c r="I8" s="15">
        <f t="shared" si="4"/>
        <v>0</v>
      </c>
      <c r="J8" s="15">
        <f t="shared" si="4"/>
        <v>0</v>
      </c>
      <c r="K8" s="15">
        <f t="shared" si="1"/>
        <v>90000000</v>
      </c>
      <c r="L8" s="16"/>
    </row>
    <row r="9" spans="1:12" ht="46.5" outlineLevel="3" x14ac:dyDescent="0.4">
      <c r="A9" s="17" t="s">
        <v>80</v>
      </c>
      <c r="B9" s="18" t="s">
        <v>81</v>
      </c>
      <c r="C9" s="19">
        <f>57101000-1722420-15378580</f>
        <v>40000000</v>
      </c>
      <c r="D9" s="19"/>
      <c r="E9" s="19"/>
      <c r="F9" s="19"/>
      <c r="G9" s="19"/>
      <c r="H9" s="19">
        <v>50000000</v>
      </c>
      <c r="I9" s="19"/>
      <c r="J9" s="19"/>
      <c r="K9" s="19">
        <f t="shared" si="1"/>
        <v>90000000</v>
      </c>
      <c r="L9" s="20" t="s">
        <v>142</v>
      </c>
    </row>
    <row r="10" spans="1:12" ht="46.5" outlineLevel="3" x14ac:dyDescent="0.4">
      <c r="A10" s="17" t="s">
        <v>82</v>
      </c>
      <c r="B10" s="18" t="s">
        <v>83</v>
      </c>
      <c r="C10" s="19"/>
      <c r="D10" s="19"/>
      <c r="E10" s="19"/>
      <c r="F10" s="19"/>
      <c r="G10" s="19"/>
      <c r="H10" s="19"/>
      <c r="I10" s="19"/>
      <c r="J10" s="19"/>
      <c r="K10" s="19">
        <f t="shared" si="1"/>
        <v>0</v>
      </c>
      <c r="L10" s="20"/>
    </row>
    <row r="11" spans="1:12" ht="46.5" outlineLevel="2" x14ac:dyDescent="0.4">
      <c r="A11" s="13" t="s">
        <v>84</v>
      </c>
      <c r="B11" s="14" t="s">
        <v>85</v>
      </c>
      <c r="C11" s="15">
        <f t="shared" ref="C11:J11" si="5">SUM(C12)</f>
        <v>15000000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 t="shared" si="5"/>
        <v>0</v>
      </c>
      <c r="K11" s="15">
        <f t="shared" si="1"/>
        <v>15000000</v>
      </c>
      <c r="L11" s="16"/>
    </row>
    <row r="12" spans="1:12" ht="62" outlineLevel="3" x14ac:dyDescent="0.4">
      <c r="A12" s="17" t="s">
        <v>86</v>
      </c>
      <c r="B12" s="18" t="s">
        <v>87</v>
      </c>
      <c r="C12" s="19">
        <f>60681000-45681000</f>
        <v>15000000</v>
      </c>
      <c r="D12" s="19"/>
      <c r="E12" s="19"/>
      <c r="F12" s="19"/>
      <c r="G12" s="19"/>
      <c r="H12" s="19"/>
      <c r="I12" s="19"/>
      <c r="J12" s="19"/>
      <c r="K12" s="19">
        <f t="shared" si="1"/>
        <v>15000000</v>
      </c>
      <c r="L12" s="20" t="s">
        <v>143</v>
      </c>
    </row>
    <row r="13" spans="1:12" outlineLevel="1" x14ac:dyDescent="0.4">
      <c r="A13" s="9">
        <v>8.892361111111112E-2</v>
      </c>
      <c r="B13" s="10" t="s">
        <v>88</v>
      </c>
      <c r="C13" s="11">
        <f t="shared" ref="C13:J14" si="6">SUM(C14)</f>
        <v>0</v>
      </c>
      <c r="D13" s="11">
        <f t="shared" si="6"/>
        <v>0</v>
      </c>
      <c r="E13" s="11">
        <f t="shared" si="6"/>
        <v>225900000</v>
      </c>
      <c r="F13" s="11">
        <f t="shared" si="6"/>
        <v>0</v>
      </c>
      <c r="G13" s="11">
        <f t="shared" si="6"/>
        <v>0</v>
      </c>
      <c r="H13" s="11">
        <f t="shared" si="6"/>
        <v>0</v>
      </c>
      <c r="I13" s="11">
        <f t="shared" si="6"/>
        <v>0</v>
      </c>
      <c r="J13" s="11">
        <f t="shared" si="6"/>
        <v>0</v>
      </c>
      <c r="K13" s="11">
        <f t="shared" si="1"/>
        <v>225900000</v>
      </c>
      <c r="L13" s="12"/>
    </row>
    <row r="14" spans="1:12" ht="46.5" outlineLevel="2" x14ac:dyDescent="0.4">
      <c r="A14" s="13" t="s">
        <v>89</v>
      </c>
      <c r="B14" s="14" t="s">
        <v>90</v>
      </c>
      <c r="C14" s="15">
        <f t="shared" si="6"/>
        <v>0</v>
      </c>
      <c r="D14" s="15">
        <f t="shared" si="6"/>
        <v>0</v>
      </c>
      <c r="E14" s="15">
        <f t="shared" si="6"/>
        <v>225900000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1"/>
        <v>225900000</v>
      </c>
      <c r="L14" s="16"/>
    </row>
    <row r="15" spans="1:12" ht="62" outlineLevel="3" x14ac:dyDescent="0.4">
      <c r="A15" s="17" t="s">
        <v>91</v>
      </c>
      <c r="B15" s="18" t="s">
        <v>92</v>
      </c>
      <c r="C15" s="19">
        <v>0</v>
      </c>
      <c r="D15" s="19"/>
      <c r="E15" s="19">
        <v>225900000</v>
      </c>
      <c r="F15" s="19"/>
      <c r="G15" s="19"/>
      <c r="H15" s="19"/>
      <c r="I15" s="19"/>
      <c r="J15" s="19"/>
      <c r="K15" s="19">
        <f t="shared" si="1"/>
        <v>225900000</v>
      </c>
      <c r="L15" s="20" t="s">
        <v>12</v>
      </c>
    </row>
    <row r="16" spans="1:12" outlineLevel="1" x14ac:dyDescent="0.4">
      <c r="A16" s="9">
        <v>8.895833333333332E-2</v>
      </c>
      <c r="B16" s="10" t="s">
        <v>93</v>
      </c>
      <c r="C16" s="11">
        <f t="shared" ref="C16:J16" si="7">SUM(C17,C19)</f>
        <v>278985000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150000000</v>
      </c>
      <c r="I16" s="11">
        <f t="shared" si="7"/>
        <v>0</v>
      </c>
      <c r="J16" s="11">
        <f t="shared" si="7"/>
        <v>0</v>
      </c>
      <c r="K16" s="11">
        <f t="shared" si="1"/>
        <v>428985000</v>
      </c>
      <c r="L16" s="12"/>
    </row>
    <row r="17" spans="1:12" ht="46.5" outlineLevel="2" x14ac:dyDescent="0.4">
      <c r="A17" s="13" t="s">
        <v>94</v>
      </c>
      <c r="B17" s="14" t="s">
        <v>95</v>
      </c>
      <c r="C17" s="15">
        <f t="shared" ref="C17:J17" si="8">SUM(C18)</f>
        <v>132201000</v>
      </c>
      <c r="D17" s="15">
        <f t="shared" si="8"/>
        <v>0</v>
      </c>
      <c r="E17" s="15">
        <f t="shared" si="8"/>
        <v>0</v>
      </c>
      <c r="F17" s="15">
        <f t="shared" si="8"/>
        <v>0</v>
      </c>
      <c r="G17" s="15">
        <f t="shared" si="8"/>
        <v>0</v>
      </c>
      <c r="H17" s="15">
        <f t="shared" si="8"/>
        <v>0</v>
      </c>
      <c r="I17" s="15">
        <f t="shared" si="8"/>
        <v>0</v>
      </c>
      <c r="J17" s="15">
        <f t="shared" si="8"/>
        <v>0</v>
      </c>
      <c r="K17" s="15">
        <f t="shared" si="1"/>
        <v>132201000</v>
      </c>
      <c r="L17" s="16"/>
    </row>
    <row r="18" spans="1:12" ht="62" outlineLevel="3" x14ac:dyDescent="0.4">
      <c r="A18" s="17" t="s">
        <v>96</v>
      </c>
      <c r="B18" s="18" t="s">
        <v>97</v>
      </c>
      <c r="C18" s="19">
        <v>132201000</v>
      </c>
      <c r="D18" s="19"/>
      <c r="E18" s="19"/>
      <c r="F18" s="19"/>
      <c r="G18" s="19"/>
      <c r="H18" s="19"/>
      <c r="I18" s="19"/>
      <c r="J18" s="19"/>
      <c r="K18" s="19">
        <f t="shared" si="1"/>
        <v>132201000</v>
      </c>
      <c r="L18" s="20"/>
    </row>
    <row r="19" spans="1:12" ht="46.5" outlineLevel="2" x14ac:dyDescent="0.4">
      <c r="A19" s="13" t="s">
        <v>98</v>
      </c>
      <c r="B19" s="14" t="s">
        <v>99</v>
      </c>
      <c r="C19" s="15">
        <f t="shared" ref="C19:J19" si="9">SUM(C20:C22)</f>
        <v>146784000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150000000</v>
      </c>
      <c r="I19" s="15">
        <f t="shared" si="9"/>
        <v>0</v>
      </c>
      <c r="J19" s="15">
        <f t="shared" si="9"/>
        <v>0</v>
      </c>
      <c r="K19" s="15">
        <f t="shared" si="1"/>
        <v>296784000</v>
      </c>
      <c r="L19" s="16"/>
    </row>
    <row r="20" spans="1:12" ht="31" outlineLevel="3" x14ac:dyDescent="0.4">
      <c r="A20" s="17" t="s">
        <v>100</v>
      </c>
      <c r="B20" s="18" t="s">
        <v>101</v>
      </c>
      <c r="C20" s="19">
        <v>41850000</v>
      </c>
      <c r="D20" s="19"/>
      <c r="E20" s="19"/>
      <c r="F20" s="19"/>
      <c r="G20" s="19"/>
      <c r="H20" s="19"/>
      <c r="I20" s="19"/>
      <c r="J20" s="19"/>
      <c r="K20" s="19">
        <f t="shared" si="1"/>
        <v>41850000</v>
      </c>
      <c r="L20" s="20"/>
    </row>
    <row r="21" spans="1:12" ht="46.5" outlineLevel="3" x14ac:dyDescent="0.4">
      <c r="A21" s="17" t="s">
        <v>102</v>
      </c>
      <c r="B21" s="18" t="s">
        <v>103</v>
      </c>
      <c r="C21" s="19">
        <v>54934000</v>
      </c>
      <c r="D21" s="19"/>
      <c r="E21" s="19"/>
      <c r="F21" s="19"/>
      <c r="G21" s="19"/>
      <c r="H21" s="19">
        <v>150000000</v>
      </c>
      <c r="I21" s="19"/>
      <c r="J21" s="19"/>
      <c r="K21" s="19">
        <f t="shared" si="1"/>
        <v>204934000</v>
      </c>
      <c r="L21" s="20" t="s">
        <v>144</v>
      </c>
    </row>
    <row r="22" spans="1:12" ht="46.5" outlineLevel="3" x14ac:dyDescent="0.4">
      <c r="A22" s="17" t="s">
        <v>104</v>
      </c>
      <c r="B22" s="18" t="s">
        <v>105</v>
      </c>
      <c r="C22" s="19">
        <f>67761000-17761000</f>
        <v>50000000</v>
      </c>
      <c r="D22" s="19"/>
      <c r="E22" s="19"/>
      <c r="F22" s="19"/>
      <c r="G22" s="19"/>
      <c r="H22" s="19"/>
      <c r="I22" s="19"/>
      <c r="J22" s="19"/>
      <c r="K22" s="19">
        <f t="shared" si="1"/>
        <v>50000000</v>
      </c>
      <c r="L22" s="20"/>
    </row>
    <row r="23" spans="1:12" outlineLevel="1" x14ac:dyDescent="0.4">
      <c r="A23" s="9">
        <v>8.89699074074074E-2</v>
      </c>
      <c r="B23" s="10" t="s">
        <v>106</v>
      </c>
      <c r="C23" s="11">
        <f t="shared" ref="C23:J24" si="10">SUM(C24)</f>
        <v>68801000</v>
      </c>
      <c r="D23" s="11">
        <f t="shared" si="10"/>
        <v>0</v>
      </c>
      <c r="E23" s="11">
        <f t="shared" si="10"/>
        <v>225900000</v>
      </c>
      <c r="F23" s="11">
        <f t="shared" si="10"/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"/>
        <v>294701000</v>
      </c>
      <c r="L23" s="12"/>
    </row>
    <row r="24" spans="1:12" ht="46.5" outlineLevel="2" x14ac:dyDescent="0.4">
      <c r="A24" s="13" t="s">
        <v>107</v>
      </c>
      <c r="B24" s="14" t="s">
        <v>108</v>
      </c>
      <c r="C24" s="15">
        <f t="shared" si="10"/>
        <v>68801000</v>
      </c>
      <c r="D24" s="15">
        <f t="shared" si="10"/>
        <v>0</v>
      </c>
      <c r="E24" s="15">
        <f t="shared" si="10"/>
        <v>225900000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"/>
        <v>294701000</v>
      </c>
      <c r="L24" s="16"/>
    </row>
    <row r="25" spans="1:12" ht="62" outlineLevel="3" x14ac:dyDescent="0.4">
      <c r="A25" s="17" t="s">
        <v>109</v>
      </c>
      <c r="B25" s="18" t="s">
        <v>110</v>
      </c>
      <c r="C25" s="19">
        <v>68801000</v>
      </c>
      <c r="D25" s="19"/>
      <c r="E25" s="19">
        <v>225900000</v>
      </c>
      <c r="F25" s="19"/>
      <c r="G25" s="19"/>
      <c r="H25" s="19"/>
      <c r="I25" s="19"/>
      <c r="J25" s="19"/>
      <c r="K25" s="19">
        <f t="shared" si="1"/>
        <v>294701000</v>
      </c>
      <c r="L25" s="20" t="s">
        <v>145</v>
      </c>
    </row>
    <row r="26" spans="1:12" outlineLevel="1" x14ac:dyDescent="0.4">
      <c r="A26" s="9">
        <v>9.239583333333333E-2</v>
      </c>
      <c r="B26" s="10" t="s">
        <v>111</v>
      </c>
      <c r="C26" s="11">
        <f t="shared" ref="C26:J27" si="11">SUM(C27)</f>
        <v>264237000</v>
      </c>
      <c r="D26" s="11">
        <f t="shared" si="11"/>
        <v>753000000</v>
      </c>
      <c r="E26" s="11">
        <f t="shared" si="11"/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0</v>
      </c>
      <c r="K26" s="11">
        <f t="shared" si="1"/>
        <v>1017237000</v>
      </c>
      <c r="L26" s="12"/>
    </row>
    <row r="27" spans="1:12" outlineLevel="2" x14ac:dyDescent="0.4">
      <c r="A27" s="13" t="s">
        <v>112</v>
      </c>
      <c r="B27" s="14" t="s">
        <v>113</v>
      </c>
      <c r="C27" s="15">
        <f t="shared" si="11"/>
        <v>264237000</v>
      </c>
      <c r="D27" s="15">
        <f t="shared" si="11"/>
        <v>753000000</v>
      </c>
      <c r="E27" s="15">
        <f t="shared" si="11"/>
        <v>0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"/>
        <v>1017237000</v>
      </c>
      <c r="L27" s="16"/>
    </row>
    <row r="28" spans="1:12" ht="31" outlineLevel="3" x14ac:dyDescent="0.4">
      <c r="A28" s="17" t="s">
        <v>114</v>
      </c>
      <c r="B28" s="18" t="s">
        <v>115</v>
      </c>
      <c r="C28" s="19">
        <f>1321405000-D28-304168000</f>
        <v>264237000</v>
      </c>
      <c r="D28" s="19">
        <v>753000000</v>
      </c>
      <c r="E28" s="19"/>
      <c r="F28" s="19"/>
      <c r="G28" s="19"/>
      <c r="H28" s="19"/>
      <c r="I28" s="19"/>
      <c r="J28" s="19"/>
      <c r="K28" s="19">
        <f t="shared" si="1"/>
        <v>1017237000</v>
      </c>
      <c r="L28" s="20" t="s">
        <v>146</v>
      </c>
    </row>
    <row r="29" spans="1:12" ht="31" outlineLevel="1" x14ac:dyDescent="0.4">
      <c r="A29" s="9">
        <v>9.2407407407407396E-2</v>
      </c>
      <c r="B29" s="10" t="s">
        <v>116</v>
      </c>
      <c r="C29" s="11">
        <f t="shared" ref="C29:J30" si="12">SUM(C30)</f>
        <v>55900000</v>
      </c>
      <c r="D29" s="11">
        <f t="shared" si="12"/>
        <v>0</v>
      </c>
      <c r="E29" s="11">
        <f t="shared" si="12"/>
        <v>0</v>
      </c>
      <c r="F29" s="11">
        <f t="shared" si="12"/>
        <v>0</v>
      </c>
      <c r="G29" s="11">
        <f t="shared" si="12"/>
        <v>0</v>
      </c>
      <c r="H29" s="11">
        <f t="shared" si="12"/>
        <v>0</v>
      </c>
      <c r="I29" s="11">
        <f t="shared" si="12"/>
        <v>0</v>
      </c>
      <c r="J29" s="11">
        <f t="shared" si="12"/>
        <v>0</v>
      </c>
      <c r="K29" s="11">
        <f t="shared" si="1"/>
        <v>55900000</v>
      </c>
      <c r="L29" s="12"/>
    </row>
    <row r="30" spans="1:12" ht="31" outlineLevel="2" x14ac:dyDescent="0.4">
      <c r="A30" s="13" t="s">
        <v>117</v>
      </c>
      <c r="B30" s="14" t="s">
        <v>118</v>
      </c>
      <c r="C30" s="15">
        <f t="shared" si="12"/>
        <v>55900000</v>
      </c>
      <c r="D30" s="15">
        <f t="shared" si="12"/>
        <v>0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"/>
        <v>55900000</v>
      </c>
      <c r="L30" s="16"/>
    </row>
    <row r="31" spans="1:12" ht="31" outlineLevel="3" x14ac:dyDescent="0.4">
      <c r="A31" s="17" t="s">
        <v>119</v>
      </c>
      <c r="B31" s="18" t="s">
        <v>120</v>
      </c>
      <c r="C31" s="19">
        <v>55900000</v>
      </c>
      <c r="D31" s="19"/>
      <c r="E31" s="19"/>
      <c r="F31" s="19"/>
      <c r="G31" s="19"/>
      <c r="H31" s="19"/>
      <c r="I31" s="19"/>
      <c r="J31" s="19"/>
      <c r="K31" s="19">
        <f t="shared" si="1"/>
        <v>55900000</v>
      </c>
      <c r="L31" s="20"/>
    </row>
    <row r="32" spans="1:12" ht="46.5" outlineLevel="1" x14ac:dyDescent="0.4">
      <c r="A32" s="9">
        <v>9.2418981481481477E-2</v>
      </c>
      <c r="B32" s="10" t="s">
        <v>121</v>
      </c>
      <c r="C32" s="11">
        <f t="shared" ref="C32:J32" si="13">SUM(C33)</f>
        <v>1081893000</v>
      </c>
      <c r="D32" s="11">
        <f t="shared" si="13"/>
        <v>0</v>
      </c>
      <c r="E32" s="11">
        <f t="shared" si="13"/>
        <v>0</v>
      </c>
      <c r="F32" s="11">
        <f t="shared" si="13"/>
        <v>0</v>
      </c>
      <c r="G32" s="11">
        <f t="shared" si="13"/>
        <v>0</v>
      </c>
      <c r="H32" s="11">
        <f t="shared" si="13"/>
        <v>0</v>
      </c>
      <c r="I32" s="11">
        <f t="shared" si="13"/>
        <v>0</v>
      </c>
      <c r="J32" s="11">
        <f t="shared" si="13"/>
        <v>0</v>
      </c>
      <c r="K32" s="11">
        <f t="shared" si="1"/>
        <v>1081893000</v>
      </c>
      <c r="L32" s="12"/>
    </row>
    <row r="33" spans="1:12" ht="93" outlineLevel="2" x14ac:dyDescent="0.4">
      <c r="A33" s="13" t="s">
        <v>122</v>
      </c>
      <c r="B33" s="14" t="s">
        <v>123</v>
      </c>
      <c r="C33" s="15">
        <f t="shared" ref="C33:J33" si="14">SUM(C34:C38)</f>
        <v>1081893000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"/>
        <v>1081893000</v>
      </c>
      <c r="L33" s="16"/>
    </row>
    <row r="34" spans="1:12" ht="93" outlineLevel="3" x14ac:dyDescent="0.4">
      <c r="A34" s="17" t="s">
        <v>124</v>
      </c>
      <c r="B34" s="18" t="s">
        <v>125</v>
      </c>
      <c r="C34" s="19">
        <f>234872000-24332000</f>
        <v>210540000</v>
      </c>
      <c r="D34" s="19"/>
      <c r="E34" s="19"/>
      <c r="F34" s="19"/>
      <c r="G34" s="19"/>
      <c r="H34" s="19"/>
      <c r="I34" s="19"/>
      <c r="J34" s="19"/>
      <c r="K34" s="19">
        <f t="shared" si="1"/>
        <v>210540000</v>
      </c>
      <c r="L34" s="20"/>
    </row>
    <row r="35" spans="1:12" ht="77.5" outlineLevel="3" x14ac:dyDescent="0.4">
      <c r="A35" s="17" t="s">
        <v>126</v>
      </c>
      <c r="B35" s="18" t="s">
        <v>127</v>
      </c>
      <c r="C35" s="19">
        <f>80697000+8056000</f>
        <v>88753000</v>
      </c>
      <c r="D35" s="19"/>
      <c r="E35" s="19"/>
      <c r="F35" s="19"/>
      <c r="G35" s="19"/>
      <c r="H35" s="19"/>
      <c r="I35" s="19"/>
      <c r="J35" s="19"/>
      <c r="K35" s="19">
        <f t="shared" si="1"/>
        <v>88753000</v>
      </c>
      <c r="L35" s="20"/>
    </row>
    <row r="36" spans="1:12" ht="31" outlineLevel="3" x14ac:dyDescent="0.4">
      <c r="A36" s="17" t="s">
        <v>128</v>
      </c>
      <c r="B36" s="18" t="s">
        <v>129</v>
      </c>
      <c r="C36" s="19">
        <f>103198000-1198000</f>
        <v>102000000</v>
      </c>
      <c r="D36" s="19"/>
      <c r="E36" s="19"/>
      <c r="F36" s="19"/>
      <c r="G36" s="19"/>
      <c r="H36" s="19"/>
      <c r="I36" s="19"/>
      <c r="J36" s="19"/>
      <c r="K36" s="19">
        <f t="shared" si="1"/>
        <v>102000000</v>
      </c>
      <c r="L36" s="20"/>
    </row>
    <row r="37" spans="1:12" ht="31" outlineLevel="3" x14ac:dyDescent="0.4">
      <c r="A37" s="17" t="s">
        <v>130</v>
      </c>
      <c r="B37" s="18" t="s">
        <v>131</v>
      </c>
      <c r="C37" s="19">
        <f>71894000-894000</f>
        <v>71000000</v>
      </c>
      <c r="D37" s="19"/>
      <c r="E37" s="19"/>
      <c r="F37" s="19"/>
      <c r="G37" s="19"/>
      <c r="H37" s="19"/>
      <c r="I37" s="19"/>
      <c r="J37" s="19"/>
      <c r="K37" s="19">
        <f t="shared" si="1"/>
        <v>71000000</v>
      </c>
      <c r="L37" s="20"/>
    </row>
    <row r="38" spans="1:12" ht="46.5" outlineLevel="3" x14ac:dyDescent="0.4">
      <c r="A38" s="17" t="s">
        <v>132</v>
      </c>
      <c r="B38" s="18" t="s">
        <v>133</v>
      </c>
      <c r="C38" s="19">
        <f>349600000+260000000</f>
        <v>609600000</v>
      </c>
      <c r="D38" s="19"/>
      <c r="E38" s="19"/>
      <c r="F38" s="19"/>
      <c r="G38" s="19"/>
      <c r="H38" s="19"/>
      <c r="I38" s="19"/>
      <c r="J38" s="19"/>
      <c r="K38" s="19">
        <f t="shared" si="1"/>
        <v>609600000</v>
      </c>
      <c r="L38" s="20" t="s">
        <v>148</v>
      </c>
    </row>
    <row r="39" spans="1:12" ht="31" outlineLevel="1" x14ac:dyDescent="0.4">
      <c r="A39" s="9">
        <v>0.29240740740740739</v>
      </c>
      <c r="B39" s="10" t="s">
        <v>134</v>
      </c>
      <c r="C39" s="11">
        <f>SUM(C40)</f>
        <v>0</v>
      </c>
      <c r="D39" s="11">
        <f t="shared" ref="C39:J40" si="15">SUM(D40)</f>
        <v>0</v>
      </c>
      <c r="E39" s="11">
        <f t="shared" si="15"/>
        <v>0</v>
      </c>
      <c r="F39" s="11">
        <f t="shared" si="15"/>
        <v>0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"/>
        <v>0</v>
      </c>
      <c r="L39" s="12"/>
    </row>
    <row r="40" spans="1:12" ht="31" outlineLevel="2" x14ac:dyDescent="0.4">
      <c r="A40" s="13" t="s">
        <v>135</v>
      </c>
      <c r="B40" s="14" t="s">
        <v>136</v>
      </c>
      <c r="C40" s="15">
        <f t="shared" si="15"/>
        <v>0</v>
      </c>
      <c r="D40" s="15">
        <f t="shared" si="15"/>
        <v>0</v>
      </c>
      <c r="E40" s="15">
        <f t="shared" si="15"/>
        <v>0</v>
      </c>
      <c r="F40" s="15">
        <f t="shared" si="15"/>
        <v>0</v>
      </c>
      <c r="G40" s="15">
        <f t="shared" si="15"/>
        <v>0</v>
      </c>
      <c r="H40" s="15">
        <f t="shared" si="15"/>
        <v>0</v>
      </c>
      <c r="I40" s="15">
        <f t="shared" si="15"/>
        <v>0</v>
      </c>
      <c r="J40" s="15">
        <f t="shared" si="15"/>
        <v>0</v>
      </c>
      <c r="K40" s="15">
        <f t="shared" si="1"/>
        <v>0</v>
      </c>
      <c r="L40" s="16"/>
    </row>
    <row r="41" spans="1:12" ht="46.5" outlineLevel="3" x14ac:dyDescent="0.4">
      <c r="A41" s="17" t="s">
        <v>137</v>
      </c>
      <c r="B41" s="18" t="s">
        <v>138</v>
      </c>
      <c r="C41" s="19"/>
      <c r="D41" s="19"/>
      <c r="E41" s="19"/>
      <c r="F41" s="19"/>
      <c r="G41" s="19"/>
      <c r="H41" s="19"/>
      <c r="I41" s="19"/>
      <c r="J41" s="19"/>
      <c r="K41" s="19">
        <f t="shared" si="1"/>
        <v>0</v>
      </c>
      <c r="L41" s="20"/>
    </row>
    <row r="42" spans="1:12" ht="31" outlineLevel="1" x14ac:dyDescent="0.4">
      <c r="A42" s="9" t="s">
        <v>13</v>
      </c>
      <c r="B42" s="10" t="s">
        <v>14</v>
      </c>
      <c r="C42" s="11">
        <f t="shared" ref="C42:J42" si="16">SUM(C43,C47,C51,C53,C63,C61,C67)</f>
        <v>3171816000</v>
      </c>
      <c r="D42" s="11">
        <f t="shared" si="16"/>
        <v>0</v>
      </c>
      <c r="E42" s="11">
        <f t="shared" si="16"/>
        <v>0</v>
      </c>
      <c r="F42" s="11">
        <f t="shared" si="16"/>
        <v>0</v>
      </c>
      <c r="G42" s="11">
        <f t="shared" si="16"/>
        <v>0</v>
      </c>
      <c r="H42" s="11">
        <f t="shared" si="16"/>
        <v>0</v>
      </c>
      <c r="I42" s="11">
        <f t="shared" si="16"/>
        <v>0</v>
      </c>
      <c r="J42" s="11">
        <f t="shared" si="16"/>
        <v>0</v>
      </c>
      <c r="K42" s="11">
        <f t="shared" si="1"/>
        <v>3171816000</v>
      </c>
      <c r="L42" s="12"/>
    </row>
    <row r="43" spans="1:12" ht="31" outlineLevel="2" x14ac:dyDescent="0.4">
      <c r="A43" s="13" t="s">
        <v>15</v>
      </c>
      <c r="B43" s="14" t="s">
        <v>16</v>
      </c>
      <c r="C43" s="15">
        <f t="shared" ref="C43:J43" si="17">SUM(C44:C46)</f>
        <v>16000000</v>
      </c>
      <c r="D43" s="15">
        <f t="shared" si="17"/>
        <v>0</v>
      </c>
      <c r="E43" s="15">
        <f t="shared" si="17"/>
        <v>0</v>
      </c>
      <c r="F43" s="15">
        <f t="shared" si="17"/>
        <v>0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"/>
        <v>16000000</v>
      </c>
      <c r="L43" s="16"/>
    </row>
    <row r="44" spans="1:12" ht="31" outlineLevel="3" x14ac:dyDescent="0.4">
      <c r="A44" s="17" t="s">
        <v>17</v>
      </c>
      <c r="B44" s="18" t="s">
        <v>18</v>
      </c>
      <c r="C44" s="19">
        <f>4035000-1535000</f>
        <v>2500000</v>
      </c>
      <c r="D44" s="19"/>
      <c r="E44" s="19"/>
      <c r="F44" s="19"/>
      <c r="G44" s="19"/>
      <c r="H44" s="19"/>
      <c r="I44" s="19"/>
      <c r="J44" s="19"/>
      <c r="K44" s="19">
        <f t="shared" si="1"/>
        <v>2500000</v>
      </c>
      <c r="L44" s="20" t="s">
        <v>140</v>
      </c>
    </row>
    <row r="45" spans="1:12" ht="31" outlineLevel="3" x14ac:dyDescent="0.4">
      <c r="A45" s="17" t="s">
        <v>19</v>
      </c>
      <c r="B45" s="18" t="s">
        <v>20</v>
      </c>
      <c r="C45" s="19">
        <v>1500000</v>
      </c>
      <c r="D45" s="19"/>
      <c r="E45" s="19"/>
      <c r="F45" s="19"/>
      <c r="G45" s="19"/>
      <c r="H45" s="19"/>
      <c r="I45" s="19"/>
      <c r="J45" s="19"/>
      <c r="K45" s="19">
        <f t="shared" si="1"/>
        <v>1500000</v>
      </c>
      <c r="L45" s="20" t="s">
        <v>140</v>
      </c>
    </row>
    <row r="46" spans="1:12" outlineLevel="3" x14ac:dyDescent="0.4">
      <c r="A46" s="17" t="s">
        <v>21</v>
      </c>
      <c r="B46" s="18" t="s">
        <v>22</v>
      </c>
      <c r="C46" s="19">
        <f>2500000+2500000+2000000+5000000</f>
        <v>12000000</v>
      </c>
      <c r="D46" s="19"/>
      <c r="E46" s="19"/>
      <c r="F46" s="19"/>
      <c r="G46" s="19"/>
      <c r="H46" s="19"/>
      <c r="I46" s="19"/>
      <c r="J46" s="19"/>
      <c r="K46" s="19">
        <f t="shared" si="1"/>
        <v>12000000</v>
      </c>
      <c r="L46" s="20" t="s">
        <v>140</v>
      </c>
    </row>
    <row r="47" spans="1:12" outlineLevel="2" x14ac:dyDescent="0.4">
      <c r="A47" s="13" t="s">
        <v>23</v>
      </c>
      <c r="B47" s="14" t="s">
        <v>24</v>
      </c>
      <c r="C47" s="15">
        <f t="shared" ref="C47:J47" si="18">SUM(C48:C50)</f>
        <v>2576108000</v>
      </c>
      <c r="D47" s="15">
        <f t="shared" si="18"/>
        <v>0</v>
      </c>
      <c r="E47" s="15">
        <f t="shared" si="18"/>
        <v>0</v>
      </c>
      <c r="F47" s="15">
        <f t="shared" si="18"/>
        <v>0</v>
      </c>
      <c r="G47" s="15">
        <f t="shared" si="18"/>
        <v>0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"/>
        <v>2576108000</v>
      </c>
      <c r="L47" s="16"/>
    </row>
    <row r="48" spans="1:12" outlineLevel="3" x14ac:dyDescent="0.4">
      <c r="A48" s="17" t="s">
        <v>25</v>
      </c>
      <c r="B48" s="18" t="s">
        <v>26</v>
      </c>
      <c r="C48" s="19">
        <v>2542658000</v>
      </c>
      <c r="D48" s="19"/>
      <c r="E48" s="19"/>
      <c r="F48" s="19"/>
      <c r="G48" s="19"/>
      <c r="H48" s="19"/>
      <c r="I48" s="19"/>
      <c r="J48" s="19"/>
      <c r="K48" s="19">
        <f t="shared" si="1"/>
        <v>2542658000</v>
      </c>
      <c r="L48" s="20"/>
    </row>
    <row r="49" spans="1:12" ht="31" outlineLevel="3" x14ac:dyDescent="0.4">
      <c r="A49" s="17" t="s">
        <v>27</v>
      </c>
      <c r="B49" s="18" t="s">
        <v>28</v>
      </c>
      <c r="C49" s="19">
        <f>36000000-4050000</f>
        <v>31950000</v>
      </c>
      <c r="D49" s="19"/>
      <c r="E49" s="19"/>
      <c r="F49" s="19"/>
      <c r="G49" s="19"/>
      <c r="H49" s="19"/>
      <c r="I49" s="19"/>
      <c r="J49" s="19"/>
      <c r="K49" s="19">
        <f t="shared" si="1"/>
        <v>31950000</v>
      </c>
      <c r="L49" s="20"/>
    </row>
    <row r="50" spans="1:12" ht="31" outlineLevel="3" x14ac:dyDescent="0.4">
      <c r="A50" s="17" t="s">
        <v>29</v>
      </c>
      <c r="B50" s="18" t="s">
        <v>30</v>
      </c>
      <c r="C50" s="19">
        <f>1650000-150000</f>
        <v>1500000</v>
      </c>
      <c r="D50" s="19"/>
      <c r="E50" s="19"/>
      <c r="F50" s="19"/>
      <c r="G50" s="19"/>
      <c r="H50" s="19"/>
      <c r="I50" s="19"/>
      <c r="J50" s="19"/>
      <c r="K50" s="19">
        <f t="shared" si="1"/>
        <v>1500000</v>
      </c>
      <c r="L50" s="20"/>
    </row>
    <row r="51" spans="1:12" outlineLevel="2" x14ac:dyDescent="0.4">
      <c r="A51" s="13" t="s">
        <v>31</v>
      </c>
      <c r="B51" s="14" t="s">
        <v>32</v>
      </c>
      <c r="C51" s="15">
        <f t="shared" ref="C51:J51" si="19">SUM(C52)</f>
        <v>9500000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"/>
        <v>9500000</v>
      </c>
      <c r="L51" s="16"/>
    </row>
    <row r="52" spans="1:12" ht="31" outlineLevel="3" x14ac:dyDescent="0.4">
      <c r="A52" s="17" t="s">
        <v>33</v>
      </c>
      <c r="B52" s="18" t="s">
        <v>34</v>
      </c>
      <c r="C52" s="19">
        <v>9500000</v>
      </c>
      <c r="D52" s="19"/>
      <c r="E52" s="19"/>
      <c r="F52" s="19"/>
      <c r="G52" s="19"/>
      <c r="H52" s="19"/>
      <c r="I52" s="19"/>
      <c r="J52" s="19"/>
      <c r="K52" s="19">
        <f t="shared" si="1"/>
        <v>9500000</v>
      </c>
      <c r="L52" s="20"/>
    </row>
    <row r="53" spans="1:12" outlineLevel="2" x14ac:dyDescent="0.4">
      <c r="A53" s="13" t="s">
        <v>35</v>
      </c>
      <c r="B53" s="14" t="s">
        <v>36</v>
      </c>
      <c r="C53" s="15">
        <f t="shared" ref="C53:J53" si="20">SUM(C54:C60)</f>
        <v>214810000</v>
      </c>
      <c r="D53" s="15">
        <f t="shared" si="20"/>
        <v>0</v>
      </c>
      <c r="E53" s="15">
        <f t="shared" si="20"/>
        <v>0</v>
      </c>
      <c r="F53" s="15">
        <f t="shared" si="20"/>
        <v>0</v>
      </c>
      <c r="G53" s="15">
        <f t="shared" si="20"/>
        <v>0</v>
      </c>
      <c r="H53" s="15">
        <f t="shared" si="20"/>
        <v>0</v>
      </c>
      <c r="I53" s="15">
        <f t="shared" si="20"/>
        <v>0</v>
      </c>
      <c r="J53" s="15">
        <f t="shared" si="20"/>
        <v>0</v>
      </c>
      <c r="K53" s="15">
        <f t="shared" si="1"/>
        <v>214810000</v>
      </c>
      <c r="L53" s="16"/>
    </row>
    <row r="54" spans="1:12" ht="31" outlineLevel="3" x14ac:dyDescent="0.4">
      <c r="A54" s="17" t="s">
        <v>37</v>
      </c>
      <c r="B54" s="18" t="s">
        <v>38</v>
      </c>
      <c r="C54" s="19">
        <v>1250000</v>
      </c>
      <c r="D54" s="19"/>
      <c r="E54" s="19"/>
      <c r="F54" s="19"/>
      <c r="G54" s="19"/>
      <c r="H54" s="19"/>
      <c r="I54" s="19"/>
      <c r="J54" s="19"/>
      <c r="K54" s="19">
        <f t="shared" si="1"/>
        <v>1250000</v>
      </c>
      <c r="L54" s="20"/>
    </row>
    <row r="55" spans="1:12" outlineLevel="3" x14ac:dyDescent="0.4">
      <c r="A55" s="17" t="s">
        <v>39</v>
      </c>
      <c r="B55" s="18" t="s">
        <v>40</v>
      </c>
      <c r="C55" s="19">
        <f>61542000-28042000</f>
        <v>33500000</v>
      </c>
      <c r="D55" s="19"/>
      <c r="E55" s="19"/>
      <c r="F55" s="19"/>
      <c r="G55" s="19"/>
      <c r="H55" s="19"/>
      <c r="I55" s="19"/>
      <c r="J55" s="19"/>
      <c r="K55" s="19">
        <f t="shared" si="1"/>
        <v>33500000</v>
      </c>
      <c r="L55" s="20"/>
    </row>
    <row r="56" spans="1:12" outlineLevel="3" x14ac:dyDescent="0.4">
      <c r="A56" s="17" t="s">
        <v>41</v>
      </c>
      <c r="B56" s="18" t="s">
        <v>42</v>
      </c>
      <c r="C56" s="19">
        <v>2500000</v>
      </c>
      <c r="D56" s="19"/>
      <c r="E56" s="19"/>
      <c r="F56" s="19"/>
      <c r="G56" s="19"/>
      <c r="H56" s="19"/>
      <c r="I56" s="19"/>
      <c r="J56" s="19"/>
      <c r="K56" s="19">
        <f t="shared" si="1"/>
        <v>2500000</v>
      </c>
      <c r="L56" s="20"/>
    </row>
    <row r="57" spans="1:12" outlineLevel="3" x14ac:dyDescent="0.4">
      <c r="A57" s="17" t="s">
        <v>43</v>
      </c>
      <c r="B57" s="18" t="s">
        <v>44</v>
      </c>
      <c r="C57" s="19">
        <v>24060000</v>
      </c>
      <c r="D57" s="19"/>
      <c r="E57" s="19"/>
      <c r="F57" s="19"/>
      <c r="G57" s="19"/>
      <c r="H57" s="19"/>
      <c r="I57" s="19"/>
      <c r="J57" s="19"/>
      <c r="K57" s="19">
        <f t="shared" si="1"/>
        <v>24060000</v>
      </c>
      <c r="L57" s="20"/>
    </row>
    <row r="58" spans="1:12" outlineLevel="3" x14ac:dyDescent="0.4">
      <c r="A58" s="17" t="s">
        <v>45</v>
      </c>
      <c r="B58" s="18" t="s">
        <v>46</v>
      </c>
      <c r="C58" s="19">
        <v>6000000</v>
      </c>
      <c r="D58" s="19"/>
      <c r="E58" s="19"/>
      <c r="F58" s="19"/>
      <c r="G58" s="19"/>
      <c r="H58" s="19"/>
      <c r="I58" s="19"/>
      <c r="J58" s="19"/>
      <c r="K58" s="19">
        <f t="shared" ref="K58:K70" si="21">SUM(C58:J58)</f>
        <v>6000000</v>
      </c>
      <c r="L58" s="20"/>
    </row>
    <row r="59" spans="1:12" ht="31" outlineLevel="3" x14ac:dyDescent="0.4">
      <c r="A59" s="17" t="s">
        <v>47</v>
      </c>
      <c r="B59" s="18" t="s">
        <v>48</v>
      </c>
      <c r="C59" s="19">
        <v>2500000</v>
      </c>
      <c r="D59" s="19"/>
      <c r="E59" s="19"/>
      <c r="F59" s="19"/>
      <c r="G59" s="19"/>
      <c r="H59" s="19"/>
      <c r="I59" s="19"/>
      <c r="J59" s="19"/>
      <c r="K59" s="19">
        <f t="shared" si="21"/>
        <v>2500000</v>
      </c>
      <c r="L59" s="20"/>
    </row>
    <row r="60" spans="1:12" ht="31" outlineLevel="3" x14ac:dyDescent="0.4">
      <c r="A60" s="17" t="s">
        <v>49</v>
      </c>
      <c r="B60" s="18" t="s">
        <v>50</v>
      </c>
      <c r="C60" s="19">
        <f>240000000-95000000</f>
        <v>145000000</v>
      </c>
      <c r="D60" s="19"/>
      <c r="E60" s="19"/>
      <c r="F60" s="19"/>
      <c r="G60" s="19"/>
      <c r="H60" s="19"/>
      <c r="I60" s="19"/>
      <c r="J60" s="19"/>
      <c r="K60" s="19">
        <f t="shared" si="21"/>
        <v>145000000</v>
      </c>
      <c r="L60" s="20"/>
    </row>
    <row r="61" spans="1:12" ht="31" outlineLevel="2" x14ac:dyDescent="0.4">
      <c r="A61" s="13" t="s">
        <v>67</v>
      </c>
      <c r="B61" s="14" t="s">
        <v>68</v>
      </c>
      <c r="C61" s="15">
        <f t="shared" ref="C61:J61" si="22">SUM(C62)</f>
        <v>0</v>
      </c>
      <c r="D61" s="15">
        <f t="shared" si="22"/>
        <v>0</v>
      </c>
      <c r="E61" s="15">
        <f t="shared" si="22"/>
        <v>0</v>
      </c>
      <c r="F61" s="15">
        <f t="shared" si="22"/>
        <v>0</v>
      </c>
      <c r="G61" s="15">
        <f t="shared" si="22"/>
        <v>0</v>
      </c>
      <c r="H61" s="15">
        <f t="shared" si="22"/>
        <v>0</v>
      </c>
      <c r="I61" s="15">
        <f t="shared" si="22"/>
        <v>0</v>
      </c>
      <c r="J61" s="15">
        <f t="shared" si="22"/>
        <v>0</v>
      </c>
      <c r="K61" s="15">
        <f t="shared" si="21"/>
        <v>0</v>
      </c>
      <c r="L61" s="16"/>
    </row>
    <row r="62" spans="1:12" ht="31" outlineLevel="3" x14ac:dyDescent="0.4">
      <c r="A62" s="17" t="s">
        <v>69</v>
      </c>
      <c r="B62" s="18" t="s">
        <v>70</v>
      </c>
      <c r="C62" s="19">
        <f>3648559797-3648559797</f>
        <v>0</v>
      </c>
      <c r="D62" s="19"/>
      <c r="E62" s="19"/>
      <c r="F62" s="19"/>
      <c r="G62" s="19"/>
      <c r="H62" s="19"/>
      <c r="I62" s="19"/>
      <c r="J62" s="19"/>
      <c r="K62" s="19">
        <f t="shared" si="21"/>
        <v>0</v>
      </c>
      <c r="L62" s="20" t="s">
        <v>139</v>
      </c>
    </row>
    <row r="63" spans="1:12" ht="31" outlineLevel="2" x14ac:dyDescent="0.4">
      <c r="A63" s="13" t="s">
        <v>51</v>
      </c>
      <c r="B63" s="14" t="s">
        <v>52</v>
      </c>
      <c r="C63" s="15">
        <f t="shared" ref="C63:J63" si="23">SUM(C64:C66)</f>
        <v>155500000</v>
      </c>
      <c r="D63" s="15">
        <f t="shared" si="23"/>
        <v>0</v>
      </c>
      <c r="E63" s="15">
        <f t="shared" si="23"/>
        <v>0</v>
      </c>
      <c r="F63" s="15">
        <f t="shared" si="23"/>
        <v>0</v>
      </c>
      <c r="G63" s="15">
        <f t="shared" si="23"/>
        <v>0</v>
      </c>
      <c r="H63" s="15">
        <f t="shared" si="23"/>
        <v>0</v>
      </c>
      <c r="I63" s="15">
        <f t="shared" si="23"/>
        <v>0</v>
      </c>
      <c r="J63" s="15">
        <f t="shared" si="23"/>
        <v>0</v>
      </c>
      <c r="K63" s="15">
        <f t="shared" si="21"/>
        <v>155500000</v>
      </c>
      <c r="L63" s="16"/>
    </row>
    <row r="64" spans="1:12" outlineLevel="3" x14ac:dyDescent="0.4">
      <c r="A64" s="17" t="s">
        <v>53</v>
      </c>
      <c r="B64" s="18" t="s">
        <v>54</v>
      </c>
      <c r="C64" s="19">
        <v>2400000</v>
      </c>
      <c r="D64" s="19"/>
      <c r="E64" s="19"/>
      <c r="F64" s="19"/>
      <c r="G64" s="19"/>
      <c r="H64" s="19"/>
      <c r="I64" s="19"/>
      <c r="J64" s="19"/>
      <c r="K64" s="19">
        <f t="shared" si="21"/>
        <v>2400000</v>
      </c>
      <c r="L64" s="20"/>
    </row>
    <row r="65" spans="1:12" ht="31" outlineLevel="3" x14ac:dyDescent="0.4">
      <c r="A65" s="17" t="s">
        <v>55</v>
      </c>
      <c r="B65" s="18" t="s">
        <v>56</v>
      </c>
      <c r="C65" s="19">
        <f>79200000-16900000</f>
        <v>62300000</v>
      </c>
      <c r="D65" s="19"/>
      <c r="E65" s="19"/>
      <c r="F65" s="19"/>
      <c r="G65" s="19"/>
      <c r="H65" s="19"/>
      <c r="I65" s="19"/>
      <c r="J65" s="19"/>
      <c r="K65" s="19">
        <f t="shared" si="21"/>
        <v>62300000</v>
      </c>
      <c r="L65" s="20"/>
    </row>
    <row r="66" spans="1:12" outlineLevel="3" x14ac:dyDescent="0.4">
      <c r="A66" s="17" t="s">
        <v>57</v>
      </c>
      <c r="B66" s="18" t="s">
        <v>58</v>
      </c>
      <c r="C66" s="19">
        <f>119315000-28515000</f>
        <v>90800000</v>
      </c>
      <c r="D66" s="19"/>
      <c r="E66" s="19"/>
      <c r="F66" s="19"/>
      <c r="G66" s="19"/>
      <c r="H66" s="19"/>
      <c r="I66" s="19"/>
      <c r="J66" s="19"/>
      <c r="K66" s="19">
        <f t="shared" si="21"/>
        <v>90800000</v>
      </c>
      <c r="L66" s="20"/>
    </row>
    <row r="67" spans="1:12" ht="31" outlineLevel="2" x14ac:dyDescent="0.4">
      <c r="A67" s="13" t="s">
        <v>59</v>
      </c>
      <c r="B67" s="14" t="s">
        <v>60</v>
      </c>
      <c r="C67" s="15">
        <f t="shared" ref="C67:J67" si="24">SUM(C68:C70)</f>
        <v>199898000</v>
      </c>
      <c r="D67" s="15">
        <f t="shared" si="24"/>
        <v>0</v>
      </c>
      <c r="E67" s="15">
        <f t="shared" si="24"/>
        <v>0</v>
      </c>
      <c r="F67" s="15">
        <f t="shared" si="24"/>
        <v>0</v>
      </c>
      <c r="G67" s="15">
        <f t="shared" si="24"/>
        <v>0</v>
      </c>
      <c r="H67" s="15">
        <f t="shared" si="24"/>
        <v>0</v>
      </c>
      <c r="I67" s="15">
        <f t="shared" si="24"/>
        <v>0</v>
      </c>
      <c r="J67" s="15">
        <f t="shared" si="24"/>
        <v>0</v>
      </c>
      <c r="K67" s="15">
        <f t="shared" si="21"/>
        <v>199898000</v>
      </c>
      <c r="L67" s="16"/>
    </row>
    <row r="68" spans="1:12" ht="46.5" outlineLevel="3" x14ac:dyDescent="0.4">
      <c r="A68" s="17" t="s">
        <v>61</v>
      </c>
      <c r="B68" s="18" t="s">
        <v>62</v>
      </c>
      <c r="C68" s="19">
        <f>66503000-5853000+8448000</f>
        <v>69098000</v>
      </c>
      <c r="D68" s="19"/>
      <c r="E68" s="19"/>
      <c r="F68" s="19"/>
      <c r="G68" s="19"/>
      <c r="H68" s="19"/>
      <c r="I68" s="19"/>
      <c r="J68" s="19"/>
      <c r="K68" s="19">
        <f t="shared" si="21"/>
        <v>69098000</v>
      </c>
      <c r="L68" s="20" t="s">
        <v>141</v>
      </c>
    </row>
    <row r="69" spans="1:12" ht="31" outlineLevel="3" x14ac:dyDescent="0.4">
      <c r="A69" s="17" t="s">
        <v>63</v>
      </c>
      <c r="B69" s="18" t="s">
        <v>64</v>
      </c>
      <c r="C69" s="19">
        <v>120000000</v>
      </c>
      <c r="D69" s="19"/>
      <c r="E69" s="19"/>
      <c r="F69" s="19"/>
      <c r="G69" s="19"/>
      <c r="H69" s="19"/>
      <c r="I69" s="19"/>
      <c r="J69" s="19"/>
      <c r="K69" s="19">
        <f t="shared" si="21"/>
        <v>120000000</v>
      </c>
      <c r="L69" s="20"/>
    </row>
    <row r="70" spans="1:12" ht="46.5" outlineLevel="3" x14ac:dyDescent="0.4">
      <c r="A70" s="17" t="s">
        <v>65</v>
      </c>
      <c r="B70" s="18" t="s">
        <v>66</v>
      </c>
      <c r="C70" s="19">
        <v>10800000</v>
      </c>
      <c r="D70" s="19"/>
      <c r="E70" s="19"/>
      <c r="F70" s="19"/>
      <c r="G70" s="19"/>
      <c r="H70" s="19"/>
      <c r="I70" s="19"/>
      <c r="J70" s="19"/>
      <c r="K70" s="19">
        <f t="shared" si="21"/>
        <v>10800000</v>
      </c>
      <c r="L70" s="20"/>
    </row>
  </sheetData>
  <autoFilter ref="A3:L70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2022-06-27T05:34:03Z</dcterms:modified>
</cp:coreProperties>
</file>