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6450346A-DEC1-4325-A013-7CE0B0285189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RKPD2023!$A$3:$L$91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K91" i="1" s="1"/>
  <c r="K90" i="1"/>
  <c r="C89" i="1"/>
  <c r="K89" i="1" s="1"/>
  <c r="J88" i="1"/>
  <c r="I88" i="1"/>
  <c r="H88" i="1"/>
  <c r="G88" i="1"/>
  <c r="F88" i="1"/>
  <c r="E88" i="1"/>
  <c r="D88" i="1"/>
  <c r="C87" i="1"/>
  <c r="K87" i="1" s="1"/>
  <c r="C86" i="1"/>
  <c r="K86" i="1" s="1"/>
  <c r="K85" i="1"/>
  <c r="J84" i="1"/>
  <c r="I84" i="1"/>
  <c r="H84" i="1"/>
  <c r="G84" i="1"/>
  <c r="F84" i="1"/>
  <c r="E84" i="1"/>
  <c r="D84" i="1"/>
  <c r="C83" i="1"/>
  <c r="C82" i="1"/>
  <c r="K82" i="1" s="1"/>
  <c r="C81" i="1"/>
  <c r="K81" i="1" s="1"/>
  <c r="C80" i="1"/>
  <c r="K80" i="1" s="1"/>
  <c r="C79" i="1"/>
  <c r="K79" i="1" s="1"/>
  <c r="C78" i="1"/>
  <c r="K77" i="1"/>
  <c r="J76" i="1"/>
  <c r="I76" i="1"/>
  <c r="H76" i="1"/>
  <c r="G76" i="1"/>
  <c r="F76" i="1"/>
  <c r="E76" i="1"/>
  <c r="D76" i="1"/>
  <c r="C75" i="1"/>
  <c r="C74" i="1" s="1"/>
  <c r="J74" i="1"/>
  <c r="I74" i="1"/>
  <c r="H74" i="1"/>
  <c r="G74" i="1"/>
  <c r="F74" i="1"/>
  <c r="E74" i="1"/>
  <c r="D74" i="1"/>
  <c r="C73" i="1"/>
  <c r="K73" i="1" s="1"/>
  <c r="C72" i="1"/>
  <c r="K72" i="1" s="1"/>
  <c r="K71" i="1"/>
  <c r="J70" i="1"/>
  <c r="I70" i="1"/>
  <c r="H70" i="1"/>
  <c r="G70" i="1"/>
  <c r="F70" i="1"/>
  <c r="E70" i="1"/>
  <c r="D70" i="1"/>
  <c r="C69" i="1"/>
  <c r="K69" i="1" s="1"/>
  <c r="C68" i="1"/>
  <c r="K68" i="1" s="1"/>
  <c r="C67" i="1"/>
  <c r="J66" i="1"/>
  <c r="I66" i="1"/>
  <c r="H66" i="1"/>
  <c r="G66" i="1"/>
  <c r="F66" i="1"/>
  <c r="E66" i="1"/>
  <c r="D66" i="1"/>
  <c r="C64" i="1"/>
  <c r="K64" i="1" s="1"/>
  <c r="J63" i="1"/>
  <c r="I63" i="1"/>
  <c r="H63" i="1"/>
  <c r="G63" i="1"/>
  <c r="F63" i="1"/>
  <c r="E63" i="1"/>
  <c r="D63" i="1"/>
  <c r="C62" i="1"/>
  <c r="K62" i="1" s="1"/>
  <c r="J61" i="1"/>
  <c r="I61" i="1"/>
  <c r="H61" i="1"/>
  <c r="G61" i="1"/>
  <c r="G60" i="1" s="1"/>
  <c r="F61" i="1"/>
  <c r="E61" i="1"/>
  <c r="D61" i="1"/>
  <c r="C59" i="1"/>
  <c r="K59" i="1" s="1"/>
  <c r="J58" i="1"/>
  <c r="I58" i="1"/>
  <c r="H58" i="1"/>
  <c r="G58" i="1"/>
  <c r="F58" i="1"/>
  <c r="E58" i="1"/>
  <c r="D58" i="1"/>
  <c r="E57" i="1"/>
  <c r="C57" i="1" s="1"/>
  <c r="J56" i="1"/>
  <c r="I56" i="1"/>
  <c r="H56" i="1"/>
  <c r="G56" i="1"/>
  <c r="F56" i="1"/>
  <c r="D56" i="1"/>
  <c r="C55" i="1"/>
  <c r="C54" i="1" s="1"/>
  <c r="J54" i="1"/>
  <c r="I54" i="1"/>
  <c r="H54" i="1"/>
  <c r="G54" i="1"/>
  <c r="F54" i="1"/>
  <c r="E54" i="1"/>
  <c r="D54" i="1"/>
  <c r="K52" i="1"/>
  <c r="J51" i="1"/>
  <c r="I51" i="1"/>
  <c r="H51" i="1"/>
  <c r="G51" i="1"/>
  <c r="F51" i="1"/>
  <c r="E51" i="1"/>
  <c r="D51" i="1"/>
  <c r="C51" i="1"/>
  <c r="K50" i="1"/>
  <c r="J49" i="1"/>
  <c r="I49" i="1"/>
  <c r="H49" i="1"/>
  <c r="G49" i="1"/>
  <c r="F49" i="1"/>
  <c r="E49" i="1"/>
  <c r="D49" i="1"/>
  <c r="C49" i="1"/>
  <c r="C47" i="1"/>
  <c r="K47" i="1" s="1"/>
  <c r="J46" i="1"/>
  <c r="I46" i="1"/>
  <c r="H46" i="1"/>
  <c r="G46" i="1"/>
  <c r="F46" i="1"/>
  <c r="E46" i="1"/>
  <c r="D46" i="1"/>
  <c r="C46" i="1"/>
  <c r="C45" i="1"/>
  <c r="C44" i="1" s="1"/>
  <c r="J44" i="1"/>
  <c r="I44" i="1"/>
  <c r="H44" i="1"/>
  <c r="G44" i="1"/>
  <c r="F44" i="1"/>
  <c r="E44" i="1"/>
  <c r="D44" i="1"/>
  <c r="C43" i="1"/>
  <c r="K43" i="1" s="1"/>
  <c r="K42" i="1"/>
  <c r="C41" i="1"/>
  <c r="K41" i="1" s="1"/>
  <c r="C40" i="1"/>
  <c r="G39" i="1"/>
  <c r="C39" i="1" s="1"/>
  <c r="C38" i="1"/>
  <c r="K38" i="1" s="1"/>
  <c r="K37" i="1"/>
  <c r="K36" i="1"/>
  <c r="C35" i="1"/>
  <c r="C34" i="1"/>
  <c r="K34" i="1" s="1"/>
  <c r="C33" i="1"/>
  <c r="K33" i="1" s="1"/>
  <c r="C32" i="1"/>
  <c r="K31" i="1"/>
  <c r="K30" i="1"/>
  <c r="K29" i="1"/>
  <c r="K28" i="1"/>
  <c r="K27" i="1"/>
  <c r="K26" i="1"/>
  <c r="K25" i="1"/>
  <c r="C24" i="1"/>
  <c r="K24" i="1" s="1"/>
  <c r="K23" i="1"/>
  <c r="C22" i="1"/>
  <c r="C21" i="1"/>
  <c r="K21" i="1" s="1"/>
  <c r="C20" i="1"/>
  <c r="C19" i="1"/>
  <c r="K19" i="1" s="1"/>
  <c r="J18" i="1"/>
  <c r="I18" i="1"/>
  <c r="H18" i="1"/>
  <c r="F18" i="1"/>
  <c r="E18" i="1"/>
  <c r="D18" i="1"/>
  <c r="C17" i="1"/>
  <c r="K17" i="1" s="1"/>
  <c r="K16" i="1"/>
  <c r="K15" i="1"/>
  <c r="C14" i="1"/>
  <c r="K13" i="1"/>
  <c r="K12" i="1"/>
  <c r="K11" i="1"/>
  <c r="C10" i="1"/>
  <c r="K10" i="1" s="1"/>
  <c r="C9" i="1"/>
  <c r="K8" i="1"/>
  <c r="I7" i="1"/>
  <c r="K7" i="1" s="1"/>
  <c r="J6" i="1"/>
  <c r="H6" i="1"/>
  <c r="G6" i="1"/>
  <c r="F6" i="1"/>
  <c r="E6" i="1"/>
  <c r="D6" i="1"/>
  <c r="C66" i="1" l="1"/>
  <c r="K66" i="1" s="1"/>
  <c r="J48" i="1"/>
  <c r="C84" i="1"/>
  <c r="K84" i="1" s="1"/>
  <c r="E48" i="1"/>
  <c r="I48" i="1"/>
  <c r="C61" i="1"/>
  <c r="K61" i="1" s="1"/>
  <c r="C48" i="1"/>
  <c r="F48" i="1"/>
  <c r="C58" i="1"/>
  <c r="K58" i="1" s="1"/>
  <c r="I65" i="1"/>
  <c r="G48" i="1"/>
  <c r="D48" i="1"/>
  <c r="H48" i="1"/>
  <c r="F53" i="1"/>
  <c r="J53" i="1"/>
  <c r="E60" i="1"/>
  <c r="I60" i="1"/>
  <c r="E65" i="1"/>
  <c r="C76" i="1"/>
  <c r="K76" i="1" s="1"/>
  <c r="H5" i="1"/>
  <c r="D5" i="1"/>
  <c r="I53" i="1"/>
  <c r="G53" i="1"/>
  <c r="F60" i="1"/>
  <c r="J60" i="1"/>
  <c r="K9" i="1"/>
  <c r="F65" i="1"/>
  <c r="J65" i="1"/>
  <c r="G65" i="1"/>
  <c r="C6" i="1"/>
  <c r="E5" i="1"/>
  <c r="J5" i="1"/>
  <c r="K22" i="1"/>
  <c r="K46" i="1"/>
  <c r="H53" i="1"/>
  <c r="D65" i="1"/>
  <c r="H65" i="1"/>
  <c r="F5" i="1"/>
  <c r="K51" i="1"/>
  <c r="D53" i="1"/>
  <c r="D60" i="1"/>
  <c r="H60" i="1"/>
  <c r="K54" i="1"/>
  <c r="C56" i="1"/>
  <c r="K57" i="1"/>
  <c r="K44" i="1"/>
  <c r="K39" i="1"/>
  <c r="K74" i="1"/>
  <c r="K49" i="1"/>
  <c r="I6" i="1"/>
  <c r="I5" i="1" s="1"/>
  <c r="K14" i="1"/>
  <c r="C18" i="1"/>
  <c r="G18" i="1"/>
  <c r="G5" i="1" s="1"/>
  <c r="K20" i="1"/>
  <c r="K32" i="1"/>
  <c r="K35" i="1"/>
  <c r="K40" i="1"/>
  <c r="K45" i="1"/>
  <c r="K55" i="1"/>
  <c r="E56" i="1"/>
  <c r="E53" i="1" s="1"/>
  <c r="C63" i="1"/>
  <c r="K67" i="1"/>
  <c r="C70" i="1"/>
  <c r="K75" i="1"/>
  <c r="K78" i="1"/>
  <c r="K83" i="1"/>
  <c r="C88" i="1"/>
  <c r="K48" i="1" l="1"/>
  <c r="C65" i="1"/>
  <c r="K65" i="1" s="1"/>
  <c r="I4" i="1"/>
  <c r="J4" i="1"/>
  <c r="H4" i="1"/>
  <c r="D4" i="1"/>
  <c r="E4" i="1"/>
  <c r="F4" i="1"/>
  <c r="G4" i="1"/>
  <c r="K88" i="1"/>
  <c r="K18" i="1"/>
  <c r="C5" i="1"/>
  <c r="K70" i="1"/>
  <c r="C60" i="1"/>
  <c r="K63" i="1"/>
  <c r="K6" i="1"/>
  <c r="K56" i="1"/>
  <c r="C53" i="1"/>
  <c r="K53" i="1" l="1"/>
  <c r="K5" i="1"/>
  <c r="C4" i="1"/>
  <c r="K60" i="1"/>
  <c r="K4" i="1" l="1"/>
</calcChain>
</file>

<file path=xl/sharedStrings.xml><?xml version="1.0" encoding="utf-8"?>
<sst xmlns="http://schemas.openxmlformats.org/spreadsheetml/2006/main" count="203" uniqueCount="193">
  <si>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</si>
  <si>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</si>
  <si>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</si>
  <si>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</si>
  <si>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</si>
  <si>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</si>
  <si>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</si>
  <si>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</si>
  <si>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</si>
  <si>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</si>
  <si>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</si>
  <si>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</si>
  <si>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</si>
  <si>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</si>
  <si>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</si>
  <si>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</si>
  <si>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</si>
  <si>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</si>
  <si>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</si>
  <si>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</si>
  <si>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</si>
  <si>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</si>
  <si>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</si>
  <si>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</si>
  <si>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</si>
  <si>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</si>
  <si>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</si>
  <si>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</si>
  <si>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</si>
  <si>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</si>
  <si>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</si>
  <si>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</si>
  <si>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</si>
  <si>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</si>
  <si>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</si>
  <si>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</si>
  <si>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</si>
  <si>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</si>
  <si>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</si>
  <si>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</si>
  <si>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</si>
  <si>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</si>
  <si>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</si>
  <si>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</si>
  <si>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</si>
  <si>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</si>
  <si>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</si>
  <si>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</si>
  <si>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</si>
  <si>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</si>
  <si>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</si>
  <si>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</si>
  <si>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</si>
  <si>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</si>
  <si>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</si>
  <si>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</si>
  <si>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</si>
  <si>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</si>
  <si>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</si>
  <si>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</si>
  <si>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</si>
  <si>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</si>
  <si>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</si>
  <si>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</si>
  <si>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</si>
  <si>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</si>
  <si>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</si>
  <si>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1.02.0.00.0.00.01.0000</t>
  </si>
  <si>
    <t>Dinas Kesehatan</t>
  </si>
  <si>
    <t>PROGRAM PEMENUHAN UPAYA KESEHATAN PERORANGAN DAN UPAYA KESEHATAN MASYARAKAT</t>
  </si>
  <si>
    <t>1.02.02.2.01</t>
  </si>
  <si>
    <t>Penyediaan Fasilitas Pelayanan Kesehatan untuk UKM dan UKP Kewenangan Daerah Kabupaten/Kota</t>
  </si>
  <si>
    <t>1.02.02.2.01.02</t>
  </si>
  <si>
    <t>Pembangunan Puskesmas</t>
  </si>
  <si>
    <t>1.02.02.2.01.03</t>
  </si>
  <si>
    <t>Pembangunan Fasilitas Kesehatan Lainnya</t>
  </si>
  <si>
    <t>1.02.02.2.01.06</t>
  </si>
  <si>
    <t>Pengembangan Puskesmas</t>
  </si>
  <si>
    <t>1.02.02.2.01.09</t>
  </si>
  <si>
    <t>Rehabilitasi dan Pemeliharaan Puskesmas</t>
  </si>
  <si>
    <t>1.02.02.2.01.12</t>
  </si>
  <si>
    <t>Pengadaan Sarana Fasilitas Pelayanan Kesehatan</t>
  </si>
  <si>
    <t>1.02.02.2.01.13</t>
  </si>
  <si>
    <t>Pengadaan Prasarana dan Pendukung Fasilitas Pelayanan Kesehatan</t>
  </si>
  <si>
    <t>1.02.02.2.01.14</t>
  </si>
  <si>
    <t>Pengadaan Alat Kesehatan/Alat Penunjang Medik Fasilitas Pelayanan Kesehatan</t>
  </si>
  <si>
    <t>1.02.02.2.01.16</t>
  </si>
  <si>
    <t>Pengadaan Obat, Vaksin</t>
  </si>
  <si>
    <t>1.02.02.2.01.17</t>
  </si>
  <si>
    <t>Pengadaan Bahan Habis Pakai</t>
  </si>
  <si>
    <t>1.02.02.2.01.19</t>
  </si>
  <si>
    <t>Pemeliharaan Prasarana dan Pendukung Fasilitas Pelayanan Kesehatan</t>
  </si>
  <si>
    <t>1.02.02.2.01.20</t>
  </si>
  <si>
    <t>Pemeliharaan Rutin dan Berkala Alat Kesehatan/Alat Penunjang Medik Fasilitas Pelayanan Kesehatan</t>
  </si>
  <si>
    <t>1.02.02.2.02</t>
  </si>
  <si>
    <t>Penyediaan Layanan Kesehatan untuk UKM dan UKP Rujukan Tingkat Daerah Kabupaten/Kota</t>
  </si>
  <si>
    <t>1.02.02.2.02.01</t>
  </si>
  <si>
    <t>Pengelolaan Pelayanan Kesehatan Ibu Hamil</t>
  </si>
  <si>
    <t>1.02.02.2.02.02</t>
  </si>
  <si>
    <t>Pengelolaan Pelayanan Kesehatan Ibu Bersalin</t>
  </si>
  <si>
    <t>1.02.02.2.02.03</t>
  </si>
  <si>
    <t>Pengelolaan Pelayanan Kesehatan Bayi Baru Lahir</t>
  </si>
  <si>
    <t>1.02.02.2.02.04</t>
  </si>
  <si>
    <t>Pengelolaan Pelayanan Kesehatan Balita</t>
  </si>
  <si>
    <t>1.02.02.2.02.05</t>
  </si>
  <si>
    <t>Pengelolaan Pelayanan Kesehatan pada Usia Pendidikan Dasar</t>
  </si>
  <si>
    <t>1.02.02.2.02.06</t>
  </si>
  <si>
    <t>Pengelolaan Pelayanan Kesehatan pada Usia Produktif</t>
  </si>
  <si>
    <t>1.02.02.2.02.07</t>
  </si>
  <si>
    <t>Pengelolaan Pelayanan Kesehatan pada Usia Lanjut</t>
  </si>
  <si>
    <t>1.02.02.2.02.08</t>
  </si>
  <si>
    <t>Pengelolaan Pelayanan Kesehatan Penderita Hipertensi</t>
  </si>
  <si>
    <t>1.02.02.2.02.09</t>
  </si>
  <si>
    <t>Pengelolaan Pelayanan Kesehatan Penderita Diabetes Melitus</t>
  </si>
  <si>
    <t>1.02.02.2.02.10</t>
  </si>
  <si>
    <t>Pengelolaan Pelayanan Kesehatan Orang dengan Gangguan Jiwa Berat</t>
  </si>
  <si>
    <t>1.02.02.2.02.11</t>
  </si>
  <si>
    <t>Pengelolaan Pelayanan Kesehatan Orang Terduga Tuberkulosis</t>
  </si>
  <si>
    <t>1.02.02.2.02.12</t>
  </si>
  <si>
    <t>Pengelolaan Pelayanan Kesehatan Orang dengan Risiko Terinfeksi HIV</t>
  </si>
  <si>
    <t>1.02.02.2.02.13</t>
  </si>
  <si>
    <t>Pengelolaan Pelayanan Kesehatan bagi Penduduk pada Kondisi Kejadian Luar Biasa (KLB)</t>
  </si>
  <si>
    <t>1.02.02.2.02.15</t>
  </si>
  <si>
    <t>Pengelolaan Pelayanan Kesehatan Gizi Masyarakat</t>
  </si>
  <si>
    <t>1.02.02.2.02.16</t>
  </si>
  <si>
    <t>Pengelolaan Pelayanan Kesehatan Kerja dan Olahraga</t>
  </si>
  <si>
    <t>1.02.02.2.02.17</t>
  </si>
  <si>
    <t>Pengelolaan Pelayanan Kesehatan Lingkungan</t>
  </si>
  <si>
    <t>1.02.02.2.02.18</t>
  </si>
  <si>
    <t>Pengelolaan Pelayanan Promosi Kesehatan</t>
  </si>
  <si>
    <t>1.02.02.2.02.19</t>
  </si>
  <si>
    <t>Pengelolaan Pelayanan Kesehatan Tradisonal, Akupuntur, Asuhan Mandiri dan Tradisional Lainnya</t>
  </si>
  <si>
    <t>1.02.02.2.02.20</t>
  </si>
  <si>
    <t>Pengelolaan Surveilans Kesehatan</t>
  </si>
  <si>
    <t>1.02.02.2.02.25</t>
  </si>
  <si>
    <t>Pelayanan Kesehatan Penyakit Menular dan Tidak Menular</t>
  </si>
  <si>
    <t>1.02.02.2.02.26</t>
  </si>
  <si>
    <t>Pengelolaan Jaminan Kesehatan Masyarakat</t>
  </si>
  <si>
    <t>1.02.02.2.02.29</t>
  </si>
  <si>
    <t>Penyelenggaraan Kabupaten/Kota Sehat</t>
  </si>
  <si>
    <t>1.02.02.2.02.34</t>
  </si>
  <si>
    <t>Operasional Pelayanan Fasilitas Kesehatan Lainnya</t>
  </si>
  <si>
    <t>1.02.02.2.02.35</t>
  </si>
  <si>
    <t>Pelaksanaan Akreditasi Fasilitas Kesehatan di Kabupaten/Kota</t>
  </si>
  <si>
    <t>1.02.02.2.02.37</t>
  </si>
  <si>
    <t>Pelaksanaan Kewaspadaan Dini dan Respon Wabah</t>
  </si>
  <si>
    <t>1.02.02.2.03</t>
  </si>
  <si>
    <t>Penyelenggaraan Sistem Informasi Kesehatan secara Terintegrasi</t>
  </si>
  <si>
    <t>1.02.02.2.03.02</t>
  </si>
  <si>
    <t>Pengelolaan Sistem Informasi Kesehatan</t>
  </si>
  <si>
    <t>1.02.02.2.04</t>
  </si>
  <si>
    <t>Penerbitan Izin Rumah Sakit Kelas C, D dan Fasilitas Pelayanan Kesehatan Tingkat Daerah Kabupaten/Kota</t>
  </si>
  <si>
    <t>1.02.02.2.04.03</t>
  </si>
  <si>
    <t>Peningkatan Mutu Pelayanan Fasilitas Kesehatan</t>
  </si>
  <si>
    <t>PROGRAM PENINGKATAN KAPASITAS SUMBER DAYA MANUSIA KESEHATAN</t>
  </si>
  <si>
    <t>1.02.03.2.02</t>
  </si>
  <si>
    <t>Perencanaan Kebutuhan dan Pendayagunaan Sumberdaya Manusia Kesehatan untuk UKP dan UKM di Wilayah Kabupaten/Kota</t>
  </si>
  <si>
    <t>1.02.03.2.02.03</t>
  </si>
  <si>
    <t>Pembinaan dan Pengawasan Sumber Daya Manusia Kesehatan</t>
  </si>
  <si>
    <t>1.02.03.2.03</t>
  </si>
  <si>
    <t>Pengembangan Mutu dan Peningkatan Kompetensi Teknis Sumber Daya Manusia Kesehatan Tingkat Daerah Kabupaten/Kota</t>
  </si>
  <si>
    <t>1.02.03.2.03.01</t>
  </si>
  <si>
    <t>PROGRAM SEDIAAN FARMASI, ALAT KESEHATAN DAN MAKANAN MINUMAN</t>
  </si>
  <si>
    <t>1.02.04.2.01</t>
  </si>
  <si>
    <t>Pemberian Izin Apotek, Toko Obat, Toko Alat Kesehatan dan Optikal, Usaha Mikro Obat Tradisional (UMOT)</t>
  </si>
  <si>
    <t>1.02.04.2.01.01</t>
  </si>
  <si>
    <t>Pengendalian dan Pengawasan serta Tindak Lanjut Pengawasan Perizinan Apotek, Toko Obat, Toko Alat Kesehatan, dan Optikal, Usaha Mikro Obat Tradisional (UMOT)</t>
  </si>
  <si>
    <t>1.02.04.2.03</t>
  </si>
  <si>
    <t>Penerbitan Sertifikat Produksi Pangan Industri Rumah Tangga dan Nomor P-IRT sebagai Izin Produksi, untuk Produk Makanan Minuman Tertentu yang dapat Diproduksi oleh Industri Rumah Tangga</t>
  </si>
  <si>
    <t>1.02.04.2.03.01</t>
  </si>
  <si>
    <t>Pengendalian dan Pengawasan serta Tindak Lanjut Pengawasan Sertifikat Produksi Pangan Industri Rumah Tangga dan Nomor P-IRT sebagai Izin Produksi, untuk Produk Makanan Minuman Tertentu yang dapat Diproduksi oleh Industri Rumah Tangga</t>
  </si>
  <si>
    <t>1.02.04.2.04</t>
  </si>
  <si>
    <t>Penerbitan Sertifikat Laik Higiene Sanitasi Tempat Pengelolaan Makanan (TPM) antara lain Jasa Boga, Rumah Makan/Restoran dan Depot Air Minum (DAM)</t>
  </si>
  <si>
    <t>1.02.04.2.04.01</t>
  </si>
  <si>
    <t>Pengendalian dan Pengawasan serta Tindak Lanjut Pengawasan Penerbitan Sertifikat Laik Higiene Sanitasi Tempat Pengelolaan Makanan (TPM) antara lain Jasa Boga, Rumah Makan/Restoran dan Depot Air Minum (DAM)</t>
  </si>
  <si>
    <t>PROGRAM PEMBERDAYAAN MASYARAKAT BIDANG KESEHATAN</t>
  </si>
  <si>
    <t>1.02.05.2.01</t>
  </si>
  <si>
    <t>Advokasi, Pemberdayaan, Kemitraan, Peningkatan Peran serta Masyarakat dan Lintas Sektor Tingkat Daerah Kabupaten/Kota</t>
  </si>
  <si>
    <t>1.02.05.2.01.01</t>
  </si>
  <si>
    <t>Peningkatan Upaya Promosi Kesehatan, Advokasi, Kemitraan dan Pemberdayaan Masyarakat</t>
  </si>
  <si>
    <t>1.02.05.2.02</t>
  </si>
  <si>
    <t>Pelaksanaan Sehat dalam rangka Promotif Preventif Tingkat Daerah Kabupaten/Kota</t>
  </si>
  <si>
    <t>1.02.05.2.02.01</t>
  </si>
  <si>
    <t>Penyelenggaraan Promosi Kesehatan dan Gerakan Hidup Bersih dan Sehat</t>
  </si>
  <si>
    <t>diseragamkan</t>
  </si>
  <si>
    <t>Program Unggulan --&gt; Rencana pemindahan puskesmas Tondano ke puskesmas Degayu bertahap, 2M (tahun 2023)</t>
  </si>
  <si>
    <t>menjadi 500juta digunakan untuk semua puskesmas</t>
  </si>
  <si>
    <t>disesuaikan dengan pendapatan DAK 2022
pagu APBD sama dengan tahun 2022</t>
  </si>
  <si>
    <t>600Juta untuk pengadaan jamban keluarga 100 unit</t>
  </si>
  <si>
    <t>50 Juta untuk Hibah PMI</t>
  </si>
  <si>
    <t xml:space="preserve">disesuaikan dengan pendapatan DAK 2022
</t>
  </si>
  <si>
    <t>kenaikan BBM 42.435.000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</si>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</sst>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3" fontId="2" fillId="9" borderId="4" xfId="0" applyNumberFormat="1" applyFont="1" applyFill="1" applyBorder="1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91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192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67</v>
      </c>
      <c r="B4" s="22" t="s">
        <v>68</v>
      </c>
      <c r="C4" s="23">
        <f t="shared" ref="C4:J4" si="0">SUM(C5,C48,C53,C60,C65)</f>
        <v>78298917000.399994</v>
      </c>
      <c r="D4" s="23">
        <f t="shared" si="0"/>
        <v>0</v>
      </c>
      <c r="E4" s="23">
        <f t="shared" si="0"/>
        <v>11907658000</v>
      </c>
      <c r="F4" s="23">
        <f t="shared" si="0"/>
        <v>0</v>
      </c>
      <c r="G4" s="23">
        <f t="shared" si="0"/>
        <v>6331609999.6000004</v>
      </c>
      <c r="H4" s="23">
        <f t="shared" si="0"/>
        <v>0</v>
      </c>
      <c r="I4" s="23">
        <f t="shared" si="0"/>
        <v>2000000000</v>
      </c>
      <c r="J4" s="23">
        <f t="shared" si="0"/>
        <v>0</v>
      </c>
      <c r="K4" s="23">
        <f t="shared" ref="K4:K56" si="1">SUM(C4:J4)</f>
        <v>98538185000</v>
      </c>
      <c r="L4" s="24"/>
    </row>
    <row r="5" spans="1:12" ht="46.5" outlineLevel="1" x14ac:dyDescent="0.4">
      <c r="A5" s="9">
        <v>4.3078703703703702E-2</v>
      </c>
      <c r="B5" s="10" t="s">
        <v>69</v>
      </c>
      <c r="C5" s="11">
        <f t="shared" ref="C5:J5" si="2">SUM(C6,C18,C46,C44)</f>
        <v>19741189000.400002</v>
      </c>
      <c r="D5" s="11">
        <f t="shared" si="2"/>
        <v>0</v>
      </c>
      <c r="E5" s="11">
        <f t="shared" si="2"/>
        <v>11500782000</v>
      </c>
      <c r="F5" s="11">
        <f t="shared" si="2"/>
        <v>0</v>
      </c>
      <c r="G5" s="11">
        <f t="shared" si="2"/>
        <v>6331609999.6000004</v>
      </c>
      <c r="H5" s="11">
        <f t="shared" si="2"/>
        <v>0</v>
      </c>
      <c r="I5" s="11">
        <f t="shared" si="2"/>
        <v>2000000000</v>
      </c>
      <c r="J5" s="11">
        <f t="shared" si="2"/>
        <v>0</v>
      </c>
      <c r="K5" s="11">
        <f t="shared" si="1"/>
        <v>39573581000</v>
      </c>
      <c r="L5" s="12"/>
    </row>
    <row r="6" spans="1:12" ht="46.5" outlineLevel="2" x14ac:dyDescent="0.4">
      <c r="A6" s="13" t="s">
        <v>70</v>
      </c>
      <c r="B6" s="14" t="s">
        <v>71</v>
      </c>
      <c r="C6" s="15">
        <f t="shared" ref="C6:J6" si="3">SUM(C7:C17)</f>
        <v>1242299000</v>
      </c>
      <c r="D6" s="15">
        <f t="shared" si="3"/>
        <v>0</v>
      </c>
      <c r="E6" s="15">
        <f t="shared" si="3"/>
        <v>9679448000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2000000000</v>
      </c>
      <c r="J6" s="15">
        <f t="shared" si="3"/>
        <v>0</v>
      </c>
      <c r="K6" s="15">
        <f t="shared" si="1"/>
        <v>12921747000</v>
      </c>
      <c r="L6" s="16"/>
    </row>
    <row r="7" spans="1:12" ht="46.5" outlineLevel="3" x14ac:dyDescent="0.4">
      <c r="A7" s="17" t="s">
        <v>72</v>
      </c>
      <c r="B7" s="18" t="s">
        <v>73</v>
      </c>
      <c r="C7" s="19"/>
      <c r="D7" s="19"/>
      <c r="E7" s="19"/>
      <c r="F7" s="19"/>
      <c r="G7" s="19"/>
      <c r="H7" s="19"/>
      <c r="I7" s="19">
        <f>3500000000-1500000000</f>
        <v>2000000000</v>
      </c>
      <c r="J7" s="19"/>
      <c r="K7" s="19">
        <f t="shared" si="1"/>
        <v>2000000000</v>
      </c>
      <c r="L7" s="20" t="s">
        <v>185</v>
      </c>
    </row>
    <row r="8" spans="1:12" outlineLevel="3" x14ac:dyDescent="0.4">
      <c r="A8" s="17" t="s">
        <v>74</v>
      </c>
      <c r="B8" s="18" t="s">
        <v>75</v>
      </c>
      <c r="C8" s="19"/>
      <c r="D8" s="19"/>
      <c r="E8" s="19"/>
      <c r="F8" s="19"/>
      <c r="G8" s="19"/>
      <c r="H8" s="19"/>
      <c r="I8" s="19"/>
      <c r="J8" s="19"/>
      <c r="K8" s="19">
        <f t="shared" si="1"/>
        <v>0</v>
      </c>
      <c r="L8" s="20"/>
    </row>
    <row r="9" spans="1:12" outlineLevel="3" x14ac:dyDescent="0.4">
      <c r="A9" s="17" t="s">
        <v>76</v>
      </c>
      <c r="B9" s="18" t="s">
        <v>77</v>
      </c>
      <c r="C9" s="19">
        <f>3110000000-E9-17701000</f>
        <v>92299000</v>
      </c>
      <c r="D9" s="19"/>
      <c r="E9" s="19">
        <v>3000000000</v>
      </c>
      <c r="F9" s="19"/>
      <c r="G9" s="19"/>
      <c r="H9" s="19"/>
      <c r="I9" s="19"/>
      <c r="J9" s="19"/>
      <c r="K9" s="19">
        <f t="shared" si="1"/>
        <v>3092299000</v>
      </c>
      <c r="L9" s="20" t="s">
        <v>12</v>
      </c>
    </row>
    <row r="10" spans="1:12" outlineLevel="3" x14ac:dyDescent="0.4">
      <c r="A10" s="17" t="s">
        <v>78</v>
      </c>
      <c r="B10" s="18" t="s">
        <v>79</v>
      </c>
      <c r="C10" s="19">
        <f>1803461420-1303461420</f>
        <v>500000000</v>
      </c>
      <c r="D10" s="19"/>
      <c r="E10" s="19"/>
      <c r="F10" s="19"/>
      <c r="G10" s="19"/>
      <c r="H10" s="19"/>
      <c r="I10" s="19"/>
      <c r="J10" s="19"/>
      <c r="K10" s="19">
        <f t="shared" si="1"/>
        <v>500000000</v>
      </c>
      <c r="L10" s="20" t="s">
        <v>186</v>
      </c>
    </row>
    <row r="11" spans="1:12" ht="31" outlineLevel="3" x14ac:dyDescent="0.4">
      <c r="A11" s="17" t="s">
        <v>80</v>
      </c>
      <c r="B11" s="18" t="s">
        <v>81</v>
      </c>
      <c r="C11" s="19"/>
      <c r="D11" s="19"/>
      <c r="E11" s="19"/>
      <c r="F11" s="19"/>
      <c r="G11" s="19"/>
      <c r="H11" s="19"/>
      <c r="I11" s="19"/>
      <c r="J11" s="19"/>
      <c r="K11" s="19">
        <f t="shared" si="1"/>
        <v>0</v>
      </c>
      <c r="L11" s="20"/>
    </row>
    <row r="12" spans="1:12" ht="31" outlineLevel="3" x14ac:dyDescent="0.4">
      <c r="A12" s="17" t="s">
        <v>82</v>
      </c>
      <c r="B12" s="18" t="s">
        <v>83</v>
      </c>
      <c r="C12" s="19">
        <v>0</v>
      </c>
      <c r="D12" s="19"/>
      <c r="E12" s="19">
        <v>530064000</v>
      </c>
      <c r="F12" s="19"/>
      <c r="G12" s="19"/>
      <c r="H12" s="19"/>
      <c r="I12" s="19"/>
      <c r="J12" s="19"/>
      <c r="K12" s="19">
        <f t="shared" si="1"/>
        <v>530064000</v>
      </c>
      <c r="L12" s="20" t="s">
        <v>12</v>
      </c>
    </row>
    <row r="13" spans="1:12" ht="31" outlineLevel="3" x14ac:dyDescent="0.4">
      <c r="A13" s="17" t="s">
        <v>84</v>
      </c>
      <c r="B13" s="18" t="s">
        <v>85</v>
      </c>
      <c r="C13" s="19">
        <v>0</v>
      </c>
      <c r="D13" s="19"/>
      <c r="E13" s="19">
        <v>2401893000</v>
      </c>
      <c r="F13" s="19"/>
      <c r="G13" s="19"/>
      <c r="H13" s="19"/>
      <c r="I13" s="19"/>
      <c r="J13" s="19"/>
      <c r="K13" s="19">
        <f t="shared" si="1"/>
        <v>2401893000</v>
      </c>
      <c r="L13" s="20" t="s">
        <v>12</v>
      </c>
    </row>
    <row r="14" spans="1:12" ht="31" outlineLevel="3" x14ac:dyDescent="0.4">
      <c r="A14" s="17" t="s">
        <v>86</v>
      </c>
      <c r="B14" s="18" t="s">
        <v>87</v>
      </c>
      <c r="C14" s="19">
        <f>2869504275-E14-1267504275</f>
        <v>450000000</v>
      </c>
      <c r="D14" s="19"/>
      <c r="E14" s="19">
        <v>1152000000</v>
      </c>
      <c r="F14" s="19"/>
      <c r="G14" s="19"/>
      <c r="H14" s="19"/>
      <c r="I14" s="19"/>
      <c r="J14" s="19"/>
      <c r="K14" s="19">
        <f t="shared" si="1"/>
        <v>1602000000</v>
      </c>
      <c r="L14" s="20" t="s">
        <v>187</v>
      </c>
    </row>
    <row r="15" spans="1:12" outlineLevel="3" x14ac:dyDescent="0.4">
      <c r="A15" s="17" t="s">
        <v>88</v>
      </c>
      <c r="B15" s="18" t="s">
        <v>89</v>
      </c>
      <c r="C15" s="19">
        <v>0</v>
      </c>
      <c r="D15" s="19"/>
      <c r="E15" s="19">
        <v>2595491000</v>
      </c>
      <c r="F15" s="19"/>
      <c r="G15" s="19"/>
      <c r="H15" s="19"/>
      <c r="I15" s="19"/>
      <c r="J15" s="19"/>
      <c r="K15" s="19">
        <f t="shared" si="1"/>
        <v>2595491000</v>
      </c>
      <c r="L15" s="20" t="s">
        <v>12</v>
      </c>
    </row>
    <row r="16" spans="1:12" ht="31" outlineLevel="3" x14ac:dyDescent="0.4">
      <c r="A16" s="17" t="s">
        <v>90</v>
      </c>
      <c r="B16" s="18" t="s">
        <v>91</v>
      </c>
      <c r="C16" s="19"/>
      <c r="D16" s="19"/>
      <c r="E16" s="19"/>
      <c r="F16" s="19"/>
      <c r="G16" s="19"/>
      <c r="H16" s="19"/>
      <c r="I16" s="19"/>
      <c r="J16" s="19"/>
      <c r="K16" s="19">
        <f t="shared" si="1"/>
        <v>0</v>
      </c>
      <c r="L16" s="20"/>
    </row>
    <row r="17" spans="1:12" ht="46.5" outlineLevel="3" x14ac:dyDescent="0.4">
      <c r="A17" s="17" t="s">
        <v>92</v>
      </c>
      <c r="B17" s="18" t="s">
        <v>93</v>
      </c>
      <c r="C17" s="19">
        <f>460000000-260000000</f>
        <v>200000000</v>
      </c>
      <c r="D17" s="19"/>
      <c r="E17" s="19"/>
      <c r="F17" s="19"/>
      <c r="G17" s="19"/>
      <c r="H17" s="19"/>
      <c r="I17" s="19"/>
      <c r="J17" s="19"/>
      <c r="K17" s="19">
        <f t="shared" si="1"/>
        <v>200000000</v>
      </c>
      <c r="L17" s="20"/>
    </row>
    <row r="18" spans="1:12" ht="31" outlineLevel="2" x14ac:dyDescent="0.4">
      <c r="A18" s="13" t="s">
        <v>94</v>
      </c>
      <c r="B18" s="14" t="s">
        <v>95</v>
      </c>
      <c r="C18" s="15">
        <f t="shared" ref="C18:J18" si="4">SUM(C19:C43)</f>
        <v>18395990000.400002</v>
      </c>
      <c r="D18" s="15">
        <f t="shared" si="4"/>
        <v>0</v>
      </c>
      <c r="E18" s="15">
        <f t="shared" si="4"/>
        <v>1821334000</v>
      </c>
      <c r="F18" s="15">
        <f t="shared" si="4"/>
        <v>0</v>
      </c>
      <c r="G18" s="15">
        <f t="shared" si="4"/>
        <v>6331609999.6000004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1"/>
        <v>26548934000</v>
      </c>
      <c r="L18" s="16"/>
    </row>
    <row r="19" spans="1:12" outlineLevel="3" x14ac:dyDescent="0.4">
      <c r="A19" s="17" t="s">
        <v>96</v>
      </c>
      <c r="B19" s="18" t="s">
        <v>97</v>
      </c>
      <c r="C19" s="19">
        <f>190000000-115000000</f>
        <v>75000000</v>
      </c>
      <c r="D19" s="19"/>
      <c r="E19" s="19"/>
      <c r="F19" s="19"/>
      <c r="G19" s="19"/>
      <c r="H19" s="19"/>
      <c r="I19" s="19"/>
      <c r="J19" s="19"/>
      <c r="K19" s="19">
        <f t="shared" si="1"/>
        <v>75000000</v>
      </c>
      <c r="L19" s="20"/>
    </row>
    <row r="20" spans="1:12" outlineLevel="3" x14ac:dyDescent="0.4">
      <c r="A20" s="17" t="s">
        <v>98</v>
      </c>
      <c r="B20" s="18" t="s">
        <v>99</v>
      </c>
      <c r="C20" s="19">
        <f>688558000-E20-571515000</f>
        <v>0</v>
      </c>
      <c r="D20" s="19"/>
      <c r="E20" s="19">
        <v>117043000</v>
      </c>
      <c r="F20" s="19"/>
      <c r="G20" s="19"/>
      <c r="H20" s="19"/>
      <c r="I20" s="19"/>
      <c r="J20" s="19"/>
      <c r="K20" s="19">
        <f t="shared" si="1"/>
        <v>117043000</v>
      </c>
      <c r="L20" s="20" t="s">
        <v>12</v>
      </c>
    </row>
    <row r="21" spans="1:12" ht="31" outlineLevel="3" x14ac:dyDescent="0.4">
      <c r="A21" s="17" t="s">
        <v>100</v>
      </c>
      <c r="B21" s="18" t="s">
        <v>101</v>
      </c>
      <c r="C21" s="19">
        <f>26070000-70000</f>
        <v>26000000</v>
      </c>
      <c r="D21" s="19"/>
      <c r="E21" s="19"/>
      <c r="F21" s="19"/>
      <c r="G21" s="19"/>
      <c r="H21" s="19"/>
      <c r="I21" s="19"/>
      <c r="J21" s="19"/>
      <c r="K21" s="19">
        <f t="shared" si="1"/>
        <v>26000000</v>
      </c>
      <c r="L21" s="20"/>
    </row>
    <row r="22" spans="1:12" outlineLevel="3" x14ac:dyDescent="0.4">
      <c r="A22" s="17" t="s">
        <v>102</v>
      </c>
      <c r="B22" s="18" t="s">
        <v>103</v>
      </c>
      <c r="C22" s="19">
        <f>146514000-E22-6530000</f>
        <v>72090000</v>
      </c>
      <c r="D22" s="19"/>
      <c r="E22" s="19">
        <v>67894000</v>
      </c>
      <c r="F22" s="19"/>
      <c r="G22" s="19"/>
      <c r="H22" s="19"/>
      <c r="I22" s="19"/>
      <c r="J22" s="19"/>
      <c r="K22" s="19">
        <f t="shared" si="1"/>
        <v>139984000</v>
      </c>
      <c r="L22" s="20" t="s">
        <v>12</v>
      </c>
    </row>
    <row r="23" spans="1:12" ht="31" outlineLevel="3" x14ac:dyDescent="0.4">
      <c r="A23" s="17" t="s">
        <v>104</v>
      </c>
      <c r="B23" s="18" t="s">
        <v>105</v>
      </c>
      <c r="C23" s="19">
        <v>132189000</v>
      </c>
      <c r="D23" s="19"/>
      <c r="E23" s="19"/>
      <c r="F23" s="19"/>
      <c r="G23" s="19"/>
      <c r="H23" s="19"/>
      <c r="I23" s="19"/>
      <c r="J23" s="19"/>
      <c r="K23" s="19">
        <f t="shared" si="1"/>
        <v>132189000</v>
      </c>
      <c r="L23" s="20"/>
    </row>
    <row r="24" spans="1:12" ht="31" outlineLevel="3" x14ac:dyDescent="0.4">
      <c r="A24" s="17" t="s">
        <v>106</v>
      </c>
      <c r="B24" s="18" t="s">
        <v>107</v>
      </c>
      <c r="C24" s="19">
        <f>44950000+82343000</f>
        <v>127293000</v>
      </c>
      <c r="D24" s="19"/>
      <c r="E24" s="19"/>
      <c r="F24" s="19"/>
      <c r="G24" s="19"/>
      <c r="H24" s="19"/>
      <c r="I24" s="19"/>
      <c r="J24" s="19"/>
      <c r="K24" s="19">
        <f t="shared" si="1"/>
        <v>127293000</v>
      </c>
      <c r="L24" s="20"/>
    </row>
    <row r="25" spans="1:12" ht="31" outlineLevel="3" x14ac:dyDescent="0.4">
      <c r="A25" s="17" t="s">
        <v>108</v>
      </c>
      <c r="B25" s="18" t="s">
        <v>109</v>
      </c>
      <c r="C25" s="19">
        <v>36071000</v>
      </c>
      <c r="D25" s="19"/>
      <c r="E25" s="19"/>
      <c r="F25" s="19"/>
      <c r="G25" s="19"/>
      <c r="H25" s="19"/>
      <c r="I25" s="19"/>
      <c r="J25" s="19"/>
      <c r="K25" s="19">
        <f t="shared" si="1"/>
        <v>36071000</v>
      </c>
      <c r="L25" s="20"/>
    </row>
    <row r="26" spans="1:12" ht="31" outlineLevel="3" x14ac:dyDescent="0.4">
      <c r="A26" s="17" t="s">
        <v>110</v>
      </c>
      <c r="B26" s="18" t="s">
        <v>111</v>
      </c>
      <c r="C26" s="19">
        <v>8830000</v>
      </c>
      <c r="D26" s="19"/>
      <c r="E26" s="19"/>
      <c r="F26" s="19"/>
      <c r="G26" s="19"/>
      <c r="H26" s="19"/>
      <c r="I26" s="19"/>
      <c r="J26" s="19"/>
      <c r="K26" s="19">
        <f t="shared" si="1"/>
        <v>8830000</v>
      </c>
      <c r="L26" s="20"/>
    </row>
    <row r="27" spans="1:12" ht="31" outlineLevel="3" x14ac:dyDescent="0.4">
      <c r="A27" s="17" t="s">
        <v>112</v>
      </c>
      <c r="B27" s="18" t="s">
        <v>113</v>
      </c>
      <c r="C27" s="19">
        <v>8550000</v>
      </c>
      <c r="D27" s="19"/>
      <c r="E27" s="19"/>
      <c r="F27" s="19"/>
      <c r="G27" s="19"/>
      <c r="H27" s="19"/>
      <c r="I27" s="19"/>
      <c r="J27" s="19"/>
      <c r="K27" s="19">
        <f t="shared" si="1"/>
        <v>8550000</v>
      </c>
      <c r="L27" s="20"/>
    </row>
    <row r="28" spans="1:12" ht="31" outlineLevel="3" x14ac:dyDescent="0.4">
      <c r="A28" s="17" t="s">
        <v>114</v>
      </c>
      <c r="B28" s="18" t="s">
        <v>115</v>
      </c>
      <c r="C28" s="19">
        <v>15380000</v>
      </c>
      <c r="D28" s="19"/>
      <c r="E28" s="19"/>
      <c r="F28" s="19"/>
      <c r="G28" s="19"/>
      <c r="H28" s="19"/>
      <c r="I28" s="19"/>
      <c r="J28" s="19"/>
      <c r="K28" s="19">
        <f t="shared" si="1"/>
        <v>15380000</v>
      </c>
      <c r="L28" s="20"/>
    </row>
    <row r="29" spans="1:12" ht="31" outlineLevel="3" x14ac:dyDescent="0.4">
      <c r="A29" s="17" t="s">
        <v>116</v>
      </c>
      <c r="B29" s="18" t="s">
        <v>117</v>
      </c>
      <c r="C29" s="19">
        <v>41305000</v>
      </c>
      <c r="D29" s="19"/>
      <c r="E29" s="19"/>
      <c r="F29" s="19"/>
      <c r="G29" s="19"/>
      <c r="H29" s="19"/>
      <c r="I29" s="19"/>
      <c r="J29" s="19"/>
      <c r="K29" s="19">
        <f t="shared" si="1"/>
        <v>41305000</v>
      </c>
      <c r="L29" s="20"/>
    </row>
    <row r="30" spans="1:12" ht="31" outlineLevel="3" x14ac:dyDescent="0.4">
      <c r="A30" s="17" t="s">
        <v>118</v>
      </c>
      <c r="B30" s="18" t="s">
        <v>119</v>
      </c>
      <c r="C30" s="19">
        <v>33105000</v>
      </c>
      <c r="D30" s="19"/>
      <c r="E30" s="19"/>
      <c r="F30" s="19"/>
      <c r="G30" s="19"/>
      <c r="H30" s="19"/>
      <c r="I30" s="19"/>
      <c r="J30" s="19"/>
      <c r="K30" s="19">
        <f t="shared" si="1"/>
        <v>33105000</v>
      </c>
      <c r="L30" s="20"/>
    </row>
    <row r="31" spans="1:12" ht="46.5" outlineLevel="3" x14ac:dyDescent="0.4">
      <c r="A31" s="17" t="s">
        <v>120</v>
      </c>
      <c r="B31" s="18" t="s">
        <v>121</v>
      </c>
      <c r="C31" s="19"/>
      <c r="D31" s="19"/>
      <c r="E31" s="19"/>
      <c r="F31" s="19"/>
      <c r="G31" s="19"/>
      <c r="H31" s="19"/>
      <c r="I31" s="19"/>
      <c r="J31" s="19"/>
      <c r="K31" s="19">
        <f t="shared" si="1"/>
        <v>0</v>
      </c>
      <c r="L31" s="20"/>
    </row>
    <row r="32" spans="1:12" ht="31" outlineLevel="3" x14ac:dyDescent="0.4">
      <c r="A32" s="17" t="s">
        <v>122</v>
      </c>
      <c r="B32" s="18" t="s">
        <v>123</v>
      </c>
      <c r="C32" s="19">
        <f>544218000-314218000</f>
        <v>230000000</v>
      </c>
      <c r="D32" s="19"/>
      <c r="E32" s="19"/>
      <c r="F32" s="19"/>
      <c r="G32" s="19"/>
      <c r="H32" s="19"/>
      <c r="I32" s="19"/>
      <c r="J32" s="19"/>
      <c r="K32" s="19">
        <f t="shared" si="1"/>
        <v>230000000</v>
      </c>
      <c r="L32" s="20"/>
    </row>
    <row r="33" spans="1:12" ht="31" outlineLevel="3" x14ac:dyDescent="0.4">
      <c r="A33" s="17" t="s">
        <v>124</v>
      </c>
      <c r="B33" s="18" t="s">
        <v>125</v>
      </c>
      <c r="C33" s="19">
        <f>76650000-11150000</f>
        <v>65500000</v>
      </c>
      <c r="D33" s="19"/>
      <c r="E33" s="19"/>
      <c r="F33" s="19"/>
      <c r="G33" s="19"/>
      <c r="H33" s="19"/>
      <c r="I33" s="19"/>
      <c r="J33" s="19"/>
      <c r="K33" s="19">
        <f t="shared" si="1"/>
        <v>65500000</v>
      </c>
      <c r="L33" s="20"/>
    </row>
    <row r="34" spans="1:12" outlineLevel="3" x14ac:dyDescent="0.4">
      <c r="A34" s="17" t="s">
        <v>126</v>
      </c>
      <c r="B34" s="18" t="s">
        <v>127</v>
      </c>
      <c r="C34" s="19">
        <f>221860000-101860000+600000000</f>
        <v>720000000</v>
      </c>
      <c r="D34" s="19"/>
      <c r="E34" s="19"/>
      <c r="F34" s="19"/>
      <c r="G34" s="19"/>
      <c r="H34" s="19"/>
      <c r="I34" s="19"/>
      <c r="J34" s="19"/>
      <c r="K34" s="19">
        <f t="shared" si="1"/>
        <v>720000000</v>
      </c>
      <c r="L34" s="20" t="s">
        <v>188</v>
      </c>
    </row>
    <row r="35" spans="1:12" outlineLevel="3" x14ac:dyDescent="0.4">
      <c r="A35" s="17" t="s">
        <v>128</v>
      </c>
      <c r="B35" s="18" t="s">
        <v>129</v>
      </c>
      <c r="C35" s="19">
        <f>1347034750-E35-25389750</f>
        <v>491380000</v>
      </c>
      <c r="D35" s="19"/>
      <c r="E35" s="19">
        <v>830265000</v>
      </c>
      <c r="F35" s="19"/>
      <c r="G35" s="19"/>
      <c r="H35" s="19"/>
      <c r="I35" s="19"/>
      <c r="J35" s="19"/>
      <c r="K35" s="19">
        <f t="shared" si="1"/>
        <v>1321645000</v>
      </c>
      <c r="L35" s="20" t="s">
        <v>12</v>
      </c>
    </row>
    <row r="36" spans="1:12" ht="46.5" outlineLevel="3" x14ac:dyDescent="0.4">
      <c r="A36" s="17" t="s">
        <v>130</v>
      </c>
      <c r="B36" s="18" t="s">
        <v>131</v>
      </c>
      <c r="C36" s="19"/>
      <c r="D36" s="19"/>
      <c r="E36" s="19"/>
      <c r="F36" s="19"/>
      <c r="G36" s="19"/>
      <c r="H36" s="19"/>
      <c r="I36" s="19"/>
      <c r="J36" s="19"/>
      <c r="K36" s="19">
        <f t="shared" si="1"/>
        <v>0</v>
      </c>
      <c r="L36" s="20"/>
    </row>
    <row r="37" spans="1:12" outlineLevel="3" x14ac:dyDescent="0.4">
      <c r="A37" s="17" t="s">
        <v>132</v>
      </c>
      <c r="B37" s="18" t="s">
        <v>133</v>
      </c>
      <c r="C37" s="19"/>
      <c r="D37" s="19"/>
      <c r="E37" s="19"/>
      <c r="F37" s="19"/>
      <c r="G37" s="19"/>
      <c r="H37" s="19"/>
      <c r="I37" s="19"/>
      <c r="J37" s="19"/>
      <c r="K37" s="19">
        <f t="shared" si="1"/>
        <v>0</v>
      </c>
      <c r="L37" s="20"/>
    </row>
    <row r="38" spans="1:12" ht="31" outlineLevel="3" x14ac:dyDescent="0.4">
      <c r="A38" s="17" t="s">
        <v>134</v>
      </c>
      <c r="B38" s="18" t="s">
        <v>135</v>
      </c>
      <c r="C38" s="19">
        <f>987361000-316626000</f>
        <v>670735000</v>
      </c>
      <c r="D38" s="19"/>
      <c r="E38" s="19"/>
      <c r="F38" s="19"/>
      <c r="G38" s="19"/>
      <c r="H38" s="19"/>
      <c r="I38" s="19"/>
      <c r="J38" s="19"/>
      <c r="K38" s="19">
        <f t="shared" si="1"/>
        <v>670735000</v>
      </c>
      <c r="L38" s="20"/>
    </row>
    <row r="39" spans="1:12" outlineLevel="3" x14ac:dyDescent="0.4">
      <c r="A39" s="17" t="s">
        <v>136</v>
      </c>
      <c r="B39" s="18" t="s">
        <v>137</v>
      </c>
      <c r="C39" s="19">
        <f>27936440250-G39-2086440250-5850000000-1000000000+1500000000</f>
        <v>14168390000.400002</v>
      </c>
      <c r="D39" s="19"/>
      <c r="E39" s="19"/>
      <c r="F39" s="19"/>
      <c r="G39" s="19">
        <f>5993870400+500000000+50167000-282927400.4+70500000</f>
        <v>6331609999.6000004</v>
      </c>
      <c r="H39" s="19"/>
      <c r="I39" s="19"/>
      <c r="J39" s="19"/>
      <c r="K39" s="19">
        <f t="shared" si="1"/>
        <v>20500000000</v>
      </c>
      <c r="L39" s="20"/>
    </row>
    <row r="40" spans="1:12" outlineLevel="3" x14ac:dyDescent="0.4">
      <c r="A40" s="17" t="s">
        <v>138</v>
      </c>
      <c r="B40" s="18" t="s">
        <v>139</v>
      </c>
      <c r="C40" s="19">
        <f>80560000-29077000</f>
        <v>51483000</v>
      </c>
      <c r="D40" s="19"/>
      <c r="E40" s="19"/>
      <c r="F40" s="19"/>
      <c r="G40" s="19"/>
      <c r="H40" s="19"/>
      <c r="I40" s="19"/>
      <c r="J40" s="19"/>
      <c r="K40" s="19">
        <f t="shared" si="1"/>
        <v>51483000</v>
      </c>
      <c r="L40" s="20"/>
    </row>
    <row r="41" spans="1:12" ht="31" outlineLevel="3" x14ac:dyDescent="0.4">
      <c r="A41" s="17" t="s">
        <v>140</v>
      </c>
      <c r="B41" s="18" t="s">
        <v>141</v>
      </c>
      <c r="C41" s="19">
        <f>1330039000+50000000</f>
        <v>1380039000</v>
      </c>
      <c r="D41" s="19"/>
      <c r="E41" s="19"/>
      <c r="F41" s="19"/>
      <c r="G41" s="19"/>
      <c r="H41" s="19"/>
      <c r="I41" s="19"/>
      <c r="J41" s="19"/>
      <c r="K41" s="19">
        <f t="shared" si="1"/>
        <v>1380039000</v>
      </c>
      <c r="L41" s="20" t="s">
        <v>189</v>
      </c>
    </row>
    <row r="42" spans="1:12" ht="31" outlineLevel="3" x14ac:dyDescent="0.4">
      <c r="A42" s="17" t="s">
        <v>142</v>
      </c>
      <c r="B42" s="18" t="s">
        <v>143</v>
      </c>
      <c r="C42" s="19">
        <v>0</v>
      </c>
      <c r="D42" s="19"/>
      <c r="E42" s="19">
        <v>806132000</v>
      </c>
      <c r="F42" s="19"/>
      <c r="G42" s="19"/>
      <c r="H42" s="19"/>
      <c r="I42" s="19"/>
      <c r="J42" s="19"/>
      <c r="K42" s="19">
        <f t="shared" si="1"/>
        <v>806132000</v>
      </c>
      <c r="L42" s="20" t="s">
        <v>12</v>
      </c>
    </row>
    <row r="43" spans="1:12" ht="31" outlineLevel="3" x14ac:dyDescent="0.4">
      <c r="A43" s="17" t="s">
        <v>144</v>
      </c>
      <c r="B43" s="18" t="s">
        <v>145</v>
      </c>
      <c r="C43" s="19">
        <f>74320000-31670000</f>
        <v>42650000</v>
      </c>
      <c r="D43" s="19"/>
      <c r="E43" s="19"/>
      <c r="F43" s="19"/>
      <c r="G43" s="19"/>
      <c r="H43" s="19"/>
      <c r="I43" s="19"/>
      <c r="J43" s="19"/>
      <c r="K43" s="19">
        <f t="shared" si="1"/>
        <v>42650000</v>
      </c>
      <c r="L43" s="20"/>
    </row>
    <row r="44" spans="1:12" ht="31" outlineLevel="2" x14ac:dyDescent="0.4">
      <c r="A44" s="13" t="s">
        <v>146</v>
      </c>
      <c r="B44" s="14" t="s">
        <v>147</v>
      </c>
      <c r="C44" s="15">
        <f t="shared" ref="C44:J44" si="5">SUM(C45)</f>
        <v>30000000</v>
      </c>
      <c r="D44" s="15">
        <f t="shared" si="5"/>
        <v>0</v>
      </c>
      <c r="E44" s="15">
        <f t="shared" si="5"/>
        <v>0</v>
      </c>
      <c r="F44" s="15">
        <f t="shared" si="5"/>
        <v>0</v>
      </c>
      <c r="G44" s="15">
        <f t="shared" si="5"/>
        <v>0</v>
      </c>
      <c r="H44" s="15">
        <f t="shared" si="5"/>
        <v>0</v>
      </c>
      <c r="I44" s="15">
        <f t="shared" si="5"/>
        <v>0</v>
      </c>
      <c r="J44" s="15">
        <f t="shared" si="5"/>
        <v>0</v>
      </c>
      <c r="K44" s="15">
        <f t="shared" si="1"/>
        <v>30000000</v>
      </c>
      <c r="L44" s="16"/>
    </row>
    <row r="45" spans="1:12" outlineLevel="3" x14ac:dyDescent="0.4">
      <c r="A45" s="17" t="s">
        <v>148</v>
      </c>
      <c r="B45" s="18" t="s">
        <v>149</v>
      </c>
      <c r="C45" s="19">
        <f>72120000-42120000</f>
        <v>30000000</v>
      </c>
      <c r="D45" s="19"/>
      <c r="E45" s="19"/>
      <c r="F45" s="19"/>
      <c r="G45" s="19"/>
      <c r="H45" s="19"/>
      <c r="I45" s="19"/>
      <c r="J45" s="19"/>
      <c r="K45" s="19">
        <f t="shared" si="1"/>
        <v>30000000</v>
      </c>
      <c r="L45" s="20"/>
    </row>
    <row r="46" spans="1:12" ht="46.5" outlineLevel="2" x14ac:dyDescent="0.4">
      <c r="A46" s="13" t="s">
        <v>150</v>
      </c>
      <c r="B46" s="14" t="s">
        <v>151</v>
      </c>
      <c r="C46" s="15">
        <f t="shared" ref="C46:J46" si="6">SUM(C47)</f>
        <v>72900000</v>
      </c>
      <c r="D46" s="15">
        <f t="shared" si="6"/>
        <v>0</v>
      </c>
      <c r="E46" s="15">
        <f t="shared" si="6"/>
        <v>0</v>
      </c>
      <c r="F46" s="15">
        <f t="shared" si="6"/>
        <v>0</v>
      </c>
      <c r="G46" s="15">
        <f t="shared" si="6"/>
        <v>0</v>
      </c>
      <c r="H46" s="15">
        <f t="shared" si="6"/>
        <v>0</v>
      </c>
      <c r="I46" s="15">
        <f t="shared" si="6"/>
        <v>0</v>
      </c>
      <c r="J46" s="15">
        <f t="shared" si="6"/>
        <v>0</v>
      </c>
      <c r="K46" s="15">
        <f t="shared" si="1"/>
        <v>72900000</v>
      </c>
      <c r="L46" s="16"/>
    </row>
    <row r="47" spans="1:12" ht="31" outlineLevel="3" x14ac:dyDescent="0.4">
      <c r="A47" s="17" t="s">
        <v>152</v>
      </c>
      <c r="B47" s="18" t="s">
        <v>153</v>
      </c>
      <c r="C47" s="19">
        <f>132787000-59887000</f>
        <v>72900000</v>
      </c>
      <c r="D47" s="19"/>
      <c r="E47" s="19"/>
      <c r="F47" s="19"/>
      <c r="G47" s="19"/>
      <c r="H47" s="19"/>
      <c r="I47" s="19"/>
      <c r="J47" s="19"/>
      <c r="K47" s="19">
        <f t="shared" si="1"/>
        <v>72900000</v>
      </c>
      <c r="L47" s="20"/>
    </row>
    <row r="48" spans="1:12" ht="31" outlineLevel="1" x14ac:dyDescent="0.4">
      <c r="A48" s="9">
        <v>4.3090277777777776E-2</v>
      </c>
      <c r="B48" s="10" t="s">
        <v>154</v>
      </c>
      <c r="C48" s="11">
        <f t="shared" ref="C48:J48" si="7">SUM(C49,C51)</f>
        <v>91932000</v>
      </c>
      <c r="D48" s="11">
        <f t="shared" si="7"/>
        <v>0</v>
      </c>
      <c r="E48" s="11">
        <f t="shared" si="7"/>
        <v>0</v>
      </c>
      <c r="F48" s="11">
        <f t="shared" si="7"/>
        <v>0</v>
      </c>
      <c r="G48" s="11">
        <f t="shared" si="7"/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1"/>
        <v>91932000</v>
      </c>
      <c r="L48" s="12"/>
    </row>
    <row r="49" spans="1:12" ht="46.5" outlineLevel="2" x14ac:dyDescent="0.4">
      <c r="A49" s="13" t="s">
        <v>155</v>
      </c>
      <c r="B49" s="14" t="s">
        <v>156</v>
      </c>
      <c r="C49" s="15">
        <f t="shared" ref="C49:J49" si="8">SUM(C50)</f>
        <v>91932000</v>
      </c>
      <c r="D49" s="15">
        <f t="shared" si="8"/>
        <v>0</v>
      </c>
      <c r="E49" s="15">
        <f t="shared" si="8"/>
        <v>0</v>
      </c>
      <c r="F49" s="15">
        <f t="shared" si="8"/>
        <v>0</v>
      </c>
      <c r="G49" s="15">
        <f t="shared" si="8"/>
        <v>0</v>
      </c>
      <c r="H49" s="15">
        <f t="shared" si="8"/>
        <v>0</v>
      </c>
      <c r="I49" s="15">
        <f t="shared" si="8"/>
        <v>0</v>
      </c>
      <c r="J49" s="15">
        <f t="shared" si="8"/>
        <v>0</v>
      </c>
      <c r="K49" s="15">
        <f t="shared" si="1"/>
        <v>91932000</v>
      </c>
      <c r="L49" s="16"/>
    </row>
    <row r="50" spans="1:12" ht="31" outlineLevel="3" x14ac:dyDescent="0.4">
      <c r="A50" s="17" t="s">
        <v>157</v>
      </c>
      <c r="B50" s="18" t="s">
        <v>158</v>
      </c>
      <c r="C50" s="19">
        <v>91932000</v>
      </c>
      <c r="D50" s="19"/>
      <c r="E50" s="19"/>
      <c r="F50" s="19"/>
      <c r="G50" s="19"/>
      <c r="H50" s="19"/>
      <c r="I50" s="19"/>
      <c r="J50" s="19"/>
      <c r="K50" s="19">
        <f t="shared" si="1"/>
        <v>91932000</v>
      </c>
      <c r="L50" s="20"/>
    </row>
    <row r="51" spans="1:12" ht="46.5" outlineLevel="2" x14ac:dyDescent="0.4">
      <c r="A51" s="13" t="s">
        <v>159</v>
      </c>
      <c r="B51" s="14" t="s">
        <v>160</v>
      </c>
      <c r="C51" s="15">
        <f t="shared" ref="C51:J51" si="9">SUM(C52)</f>
        <v>0</v>
      </c>
      <c r="D51" s="15">
        <f t="shared" si="9"/>
        <v>0</v>
      </c>
      <c r="E51" s="15">
        <f t="shared" si="9"/>
        <v>0</v>
      </c>
      <c r="F51" s="15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0</v>
      </c>
      <c r="J51" s="15">
        <f t="shared" si="9"/>
        <v>0</v>
      </c>
      <c r="K51" s="15">
        <f t="shared" si="1"/>
        <v>0</v>
      </c>
      <c r="L51" s="16"/>
    </row>
    <row r="52" spans="1:12" ht="46.5" outlineLevel="3" x14ac:dyDescent="0.4">
      <c r="A52" s="17" t="s">
        <v>161</v>
      </c>
      <c r="B52" s="18" t="s">
        <v>160</v>
      </c>
      <c r="C52" s="19"/>
      <c r="D52" s="19"/>
      <c r="E52" s="19"/>
      <c r="F52" s="19"/>
      <c r="G52" s="19"/>
      <c r="H52" s="19"/>
      <c r="I52" s="19"/>
      <c r="J52" s="19"/>
      <c r="K52" s="19">
        <f t="shared" si="1"/>
        <v>0</v>
      </c>
      <c r="L52" s="20"/>
    </row>
    <row r="53" spans="1:12" ht="31" outlineLevel="1" x14ac:dyDescent="0.4">
      <c r="A53" s="9">
        <v>4.3101851851851856E-2</v>
      </c>
      <c r="B53" s="10" t="s">
        <v>162</v>
      </c>
      <c r="C53" s="11">
        <f t="shared" ref="C53:J53" si="10">SUM(C54,C56,C58)</f>
        <v>255777000</v>
      </c>
      <c r="D53" s="11">
        <f t="shared" si="10"/>
        <v>0</v>
      </c>
      <c r="E53" s="11">
        <f t="shared" si="10"/>
        <v>406876000</v>
      </c>
      <c r="F53" s="11">
        <f t="shared" si="10"/>
        <v>0</v>
      </c>
      <c r="G53" s="11">
        <f t="shared" si="10"/>
        <v>0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"/>
        <v>662653000</v>
      </c>
      <c r="L53" s="12"/>
    </row>
    <row r="54" spans="1:12" ht="46.5" outlineLevel="2" x14ac:dyDescent="0.4">
      <c r="A54" s="13" t="s">
        <v>163</v>
      </c>
      <c r="B54" s="14" t="s">
        <v>164</v>
      </c>
      <c r="C54" s="15">
        <f t="shared" ref="C54:J54" si="11">SUM(C55)</f>
        <v>106630000</v>
      </c>
      <c r="D54" s="15">
        <f t="shared" si="11"/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"/>
        <v>106630000</v>
      </c>
      <c r="L54" s="16"/>
    </row>
    <row r="55" spans="1:12" ht="62" outlineLevel="3" x14ac:dyDescent="0.4">
      <c r="A55" s="17" t="s">
        <v>165</v>
      </c>
      <c r="B55" s="18" t="s">
        <v>166</v>
      </c>
      <c r="C55" s="19">
        <f>116630000-10000000</f>
        <v>106630000</v>
      </c>
      <c r="D55" s="19"/>
      <c r="E55" s="19"/>
      <c r="F55" s="19"/>
      <c r="G55" s="19"/>
      <c r="H55" s="19"/>
      <c r="I55" s="19"/>
      <c r="J55" s="19"/>
      <c r="K55" s="19">
        <f t="shared" si="1"/>
        <v>106630000</v>
      </c>
      <c r="L55" s="20"/>
    </row>
    <row r="56" spans="1:12" ht="77.5" outlineLevel="2" x14ac:dyDescent="0.4">
      <c r="A56" s="13" t="s">
        <v>167</v>
      </c>
      <c r="B56" s="14" t="s">
        <v>168</v>
      </c>
      <c r="C56" s="15">
        <f t="shared" ref="C56:J56" si="12">SUM(C57)</f>
        <v>84147000</v>
      </c>
      <c r="D56" s="15">
        <f t="shared" si="12"/>
        <v>0</v>
      </c>
      <c r="E56" s="15">
        <f t="shared" si="12"/>
        <v>406876000</v>
      </c>
      <c r="F56" s="15">
        <f t="shared" si="12"/>
        <v>0</v>
      </c>
      <c r="G56" s="15">
        <f t="shared" si="12"/>
        <v>0</v>
      </c>
      <c r="H56" s="15">
        <f t="shared" si="12"/>
        <v>0</v>
      </c>
      <c r="I56" s="15">
        <f t="shared" si="12"/>
        <v>0</v>
      </c>
      <c r="J56" s="15">
        <f t="shared" si="12"/>
        <v>0</v>
      </c>
      <c r="K56" s="15">
        <f t="shared" si="1"/>
        <v>491023000</v>
      </c>
      <c r="L56" s="16"/>
    </row>
    <row r="57" spans="1:12" ht="93" outlineLevel="3" x14ac:dyDescent="0.4">
      <c r="A57" s="17" t="s">
        <v>169</v>
      </c>
      <c r="B57" s="18" t="s">
        <v>170</v>
      </c>
      <c r="C57" s="19">
        <f>481023000-E57+10000000</f>
        <v>84147000</v>
      </c>
      <c r="D57" s="19"/>
      <c r="E57" s="19">
        <f>406876000</f>
        <v>406876000</v>
      </c>
      <c r="F57" s="19"/>
      <c r="G57" s="19"/>
      <c r="H57" s="19"/>
      <c r="I57" s="19"/>
      <c r="J57" s="19"/>
      <c r="K57" s="19">
        <f t="shared" ref="K57:K91" si="13">SUM(C57:J57)</f>
        <v>491023000</v>
      </c>
      <c r="L57" s="20" t="s">
        <v>190</v>
      </c>
    </row>
    <row r="58" spans="1:12" ht="62" outlineLevel="2" x14ac:dyDescent="0.4">
      <c r="A58" s="13" t="s">
        <v>171</v>
      </c>
      <c r="B58" s="14" t="s">
        <v>172</v>
      </c>
      <c r="C58" s="15">
        <f t="shared" ref="C58:J58" si="14">SUM(C59)</f>
        <v>65000000</v>
      </c>
      <c r="D58" s="15">
        <f t="shared" si="14"/>
        <v>0</v>
      </c>
      <c r="E58" s="15">
        <f t="shared" si="14"/>
        <v>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0</v>
      </c>
      <c r="J58" s="15">
        <f t="shared" si="14"/>
        <v>0</v>
      </c>
      <c r="K58" s="15">
        <f t="shared" si="13"/>
        <v>65000000</v>
      </c>
      <c r="L58" s="16"/>
    </row>
    <row r="59" spans="1:12" ht="77.5" outlineLevel="3" x14ac:dyDescent="0.4">
      <c r="A59" s="17" t="s">
        <v>173</v>
      </c>
      <c r="B59" s="18" t="s">
        <v>174</v>
      </c>
      <c r="C59" s="19">
        <f>73725000-8725000</f>
        <v>65000000</v>
      </c>
      <c r="D59" s="19"/>
      <c r="E59" s="19"/>
      <c r="F59" s="19"/>
      <c r="G59" s="19"/>
      <c r="H59" s="19"/>
      <c r="I59" s="19"/>
      <c r="J59" s="19"/>
      <c r="K59" s="19">
        <f t="shared" si="13"/>
        <v>65000000</v>
      </c>
      <c r="L59" s="20"/>
    </row>
    <row r="60" spans="1:12" ht="31" outlineLevel="1" x14ac:dyDescent="0.4">
      <c r="A60" s="9">
        <v>4.311342592592593E-2</v>
      </c>
      <c r="B60" s="10" t="s">
        <v>175</v>
      </c>
      <c r="C60" s="11">
        <f t="shared" ref="C60:J60" si="15">SUM(C61,C63)</f>
        <v>122780000</v>
      </c>
      <c r="D60" s="11">
        <f t="shared" si="15"/>
        <v>0</v>
      </c>
      <c r="E60" s="11">
        <f t="shared" si="15"/>
        <v>0</v>
      </c>
      <c r="F60" s="11">
        <f t="shared" si="15"/>
        <v>0</v>
      </c>
      <c r="G60" s="11">
        <f t="shared" si="15"/>
        <v>0</v>
      </c>
      <c r="H60" s="11">
        <f t="shared" si="15"/>
        <v>0</v>
      </c>
      <c r="I60" s="11">
        <f t="shared" si="15"/>
        <v>0</v>
      </c>
      <c r="J60" s="11">
        <f t="shared" si="15"/>
        <v>0</v>
      </c>
      <c r="K60" s="11">
        <f t="shared" si="13"/>
        <v>122780000</v>
      </c>
      <c r="L60" s="12"/>
    </row>
    <row r="61" spans="1:12" ht="46.5" outlineLevel="2" x14ac:dyDescent="0.4">
      <c r="A61" s="13" t="s">
        <v>176</v>
      </c>
      <c r="B61" s="14" t="s">
        <v>177</v>
      </c>
      <c r="C61" s="15">
        <f t="shared" ref="C61:J61" si="16">SUM(C62)</f>
        <v>60000000</v>
      </c>
      <c r="D61" s="15">
        <f t="shared" si="16"/>
        <v>0</v>
      </c>
      <c r="E61" s="15">
        <f t="shared" si="16"/>
        <v>0</v>
      </c>
      <c r="F61" s="15">
        <f t="shared" si="16"/>
        <v>0</v>
      </c>
      <c r="G61" s="15">
        <f t="shared" si="16"/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3"/>
        <v>60000000</v>
      </c>
      <c r="L61" s="16"/>
    </row>
    <row r="62" spans="1:12" ht="46.5" outlineLevel="3" x14ac:dyDescent="0.4">
      <c r="A62" s="17" t="s">
        <v>178</v>
      </c>
      <c r="B62" s="18" t="s">
        <v>179</v>
      </c>
      <c r="C62" s="19">
        <f>1661368000-1283018000-318350000</f>
        <v>60000000</v>
      </c>
      <c r="D62" s="19"/>
      <c r="E62" s="19"/>
      <c r="F62" s="19"/>
      <c r="G62" s="19"/>
      <c r="H62" s="19"/>
      <c r="I62" s="19"/>
      <c r="J62" s="19"/>
      <c r="K62" s="19">
        <f t="shared" si="13"/>
        <v>60000000</v>
      </c>
      <c r="L62" s="20"/>
    </row>
    <row r="63" spans="1:12" ht="31" outlineLevel="2" x14ac:dyDescent="0.4">
      <c r="A63" s="13" t="s">
        <v>180</v>
      </c>
      <c r="B63" s="14" t="s">
        <v>181</v>
      </c>
      <c r="C63" s="15">
        <f t="shared" ref="C63:J63" si="17">SUM(C64)</f>
        <v>62780000</v>
      </c>
      <c r="D63" s="15">
        <f t="shared" si="17"/>
        <v>0</v>
      </c>
      <c r="E63" s="15">
        <f t="shared" si="17"/>
        <v>0</v>
      </c>
      <c r="F63" s="15">
        <f t="shared" si="17"/>
        <v>0</v>
      </c>
      <c r="G63" s="15">
        <f t="shared" si="17"/>
        <v>0</v>
      </c>
      <c r="H63" s="15">
        <f t="shared" si="17"/>
        <v>0</v>
      </c>
      <c r="I63" s="15">
        <f t="shared" si="17"/>
        <v>0</v>
      </c>
      <c r="J63" s="15">
        <f t="shared" si="17"/>
        <v>0</v>
      </c>
      <c r="K63" s="15">
        <f t="shared" si="13"/>
        <v>62780000</v>
      </c>
      <c r="L63" s="16"/>
    </row>
    <row r="64" spans="1:12" ht="31" outlineLevel="3" x14ac:dyDescent="0.4">
      <c r="A64" s="17" t="s">
        <v>182</v>
      </c>
      <c r="B64" s="18" t="s">
        <v>183</v>
      </c>
      <c r="C64" s="19">
        <f>117200000-54420000</f>
        <v>62780000</v>
      </c>
      <c r="D64" s="19"/>
      <c r="E64" s="19"/>
      <c r="F64" s="19"/>
      <c r="G64" s="19"/>
      <c r="H64" s="19"/>
      <c r="I64" s="19"/>
      <c r="J64" s="19"/>
      <c r="K64" s="19">
        <f t="shared" si="13"/>
        <v>62780000</v>
      </c>
      <c r="L64" s="20"/>
    </row>
    <row r="65" spans="1:12" ht="31" outlineLevel="1" x14ac:dyDescent="0.4">
      <c r="A65" s="9" t="s">
        <v>13</v>
      </c>
      <c r="B65" s="10" t="s">
        <v>14</v>
      </c>
      <c r="C65" s="11">
        <f t="shared" ref="C65:J65" si="18">SUM(C66,C70,C74,C76,C84,C88)</f>
        <v>58087239000</v>
      </c>
      <c r="D65" s="11">
        <f t="shared" si="18"/>
        <v>0</v>
      </c>
      <c r="E65" s="11">
        <f t="shared" si="18"/>
        <v>0</v>
      </c>
      <c r="F65" s="11">
        <f t="shared" si="18"/>
        <v>0</v>
      </c>
      <c r="G65" s="11">
        <f t="shared" si="18"/>
        <v>0</v>
      </c>
      <c r="H65" s="11">
        <f t="shared" si="18"/>
        <v>0</v>
      </c>
      <c r="I65" s="11">
        <f t="shared" si="18"/>
        <v>0</v>
      </c>
      <c r="J65" s="11">
        <f t="shared" si="18"/>
        <v>0</v>
      </c>
      <c r="K65" s="11">
        <f t="shared" si="13"/>
        <v>58087239000</v>
      </c>
      <c r="L65" s="12"/>
    </row>
    <row r="66" spans="1:12" ht="31" outlineLevel="2" x14ac:dyDescent="0.4">
      <c r="A66" s="13" t="s">
        <v>15</v>
      </c>
      <c r="B66" s="14" t="s">
        <v>16</v>
      </c>
      <c r="C66" s="15">
        <f t="shared" ref="C66:J66" si="19">SUM(C67:C69)</f>
        <v>16000000</v>
      </c>
      <c r="D66" s="15">
        <f t="shared" si="19"/>
        <v>0</v>
      </c>
      <c r="E66" s="15">
        <f t="shared" si="19"/>
        <v>0</v>
      </c>
      <c r="F66" s="15">
        <f t="shared" si="19"/>
        <v>0</v>
      </c>
      <c r="G66" s="15">
        <f t="shared" si="19"/>
        <v>0</v>
      </c>
      <c r="H66" s="15">
        <f t="shared" si="19"/>
        <v>0</v>
      </c>
      <c r="I66" s="15">
        <f t="shared" si="19"/>
        <v>0</v>
      </c>
      <c r="J66" s="15">
        <f t="shared" si="19"/>
        <v>0</v>
      </c>
      <c r="K66" s="15">
        <f t="shared" si="13"/>
        <v>16000000</v>
      </c>
      <c r="L66" s="16"/>
    </row>
    <row r="67" spans="1:12" ht="31" outlineLevel="3" x14ac:dyDescent="0.4">
      <c r="A67" s="17" t="s">
        <v>17</v>
      </c>
      <c r="B67" s="18" t="s">
        <v>18</v>
      </c>
      <c r="C67" s="19">
        <f>2750000-250000</f>
        <v>2500000</v>
      </c>
      <c r="D67" s="19"/>
      <c r="E67" s="19"/>
      <c r="F67" s="19"/>
      <c r="G67" s="19"/>
      <c r="H67" s="19"/>
      <c r="I67" s="19"/>
      <c r="J67" s="19"/>
      <c r="K67" s="19">
        <f t="shared" si="13"/>
        <v>2500000</v>
      </c>
      <c r="L67" s="20" t="s">
        <v>184</v>
      </c>
    </row>
    <row r="68" spans="1:12" ht="31" outlineLevel="3" x14ac:dyDescent="0.4">
      <c r="A68" s="17" t="s">
        <v>19</v>
      </c>
      <c r="B68" s="18" t="s">
        <v>20</v>
      </c>
      <c r="C68" s="19">
        <f>1650000-150000</f>
        <v>1500000</v>
      </c>
      <c r="D68" s="19"/>
      <c r="E68" s="19"/>
      <c r="F68" s="19"/>
      <c r="G68" s="19"/>
      <c r="H68" s="19"/>
      <c r="I68" s="19"/>
      <c r="J68" s="19"/>
      <c r="K68" s="19">
        <f t="shared" si="13"/>
        <v>1500000</v>
      </c>
      <c r="L68" s="20" t="s">
        <v>184</v>
      </c>
    </row>
    <row r="69" spans="1:12" outlineLevel="3" x14ac:dyDescent="0.4">
      <c r="A69" s="17" t="s">
        <v>21</v>
      </c>
      <c r="B69" s="18" t="s">
        <v>22</v>
      </c>
      <c r="C69" s="19">
        <f>2500000+2500000+2000000+5000000</f>
        <v>12000000</v>
      </c>
      <c r="D69" s="19"/>
      <c r="E69" s="19"/>
      <c r="F69" s="19"/>
      <c r="G69" s="19"/>
      <c r="H69" s="19"/>
      <c r="I69" s="19"/>
      <c r="J69" s="19"/>
      <c r="K69" s="19">
        <f t="shared" si="13"/>
        <v>12000000</v>
      </c>
      <c r="L69" s="20" t="s">
        <v>184</v>
      </c>
    </row>
    <row r="70" spans="1:12" outlineLevel="2" x14ac:dyDescent="0.4">
      <c r="A70" s="13" t="s">
        <v>23</v>
      </c>
      <c r="B70" s="14" t="s">
        <v>24</v>
      </c>
      <c r="C70" s="15">
        <f t="shared" ref="C70:J70" si="20">SUM(C71:C73)</f>
        <v>55748383000</v>
      </c>
      <c r="D70" s="15">
        <f t="shared" si="20"/>
        <v>0</v>
      </c>
      <c r="E70" s="15">
        <f t="shared" si="20"/>
        <v>0</v>
      </c>
      <c r="F70" s="15">
        <f t="shared" si="20"/>
        <v>0</v>
      </c>
      <c r="G70" s="15">
        <f t="shared" si="20"/>
        <v>0</v>
      </c>
      <c r="H70" s="15">
        <f t="shared" si="20"/>
        <v>0</v>
      </c>
      <c r="I70" s="15">
        <f t="shared" si="20"/>
        <v>0</v>
      </c>
      <c r="J70" s="15">
        <f t="shared" si="20"/>
        <v>0</v>
      </c>
      <c r="K70" s="15">
        <f t="shared" si="13"/>
        <v>55748383000</v>
      </c>
      <c r="L70" s="16"/>
    </row>
    <row r="71" spans="1:12" outlineLevel="3" x14ac:dyDescent="0.4">
      <c r="A71" s="17" t="s">
        <v>25</v>
      </c>
      <c r="B71" s="18" t="s">
        <v>26</v>
      </c>
      <c r="C71" s="25">
        <v>55668288000</v>
      </c>
      <c r="D71" s="19"/>
      <c r="E71" s="19"/>
      <c r="F71" s="19"/>
      <c r="G71" s="19"/>
      <c r="H71" s="19"/>
      <c r="I71" s="19"/>
      <c r="J71" s="19"/>
      <c r="K71" s="19">
        <f t="shared" si="13"/>
        <v>55668288000</v>
      </c>
      <c r="L71" s="20"/>
    </row>
    <row r="72" spans="1:12" ht="31" outlineLevel="3" x14ac:dyDescent="0.4">
      <c r="A72" s="17" t="s">
        <v>27</v>
      </c>
      <c r="B72" s="18" t="s">
        <v>28</v>
      </c>
      <c r="C72" s="25">
        <f>82800000-4205000</f>
        <v>78595000</v>
      </c>
      <c r="D72" s="19"/>
      <c r="E72" s="19"/>
      <c r="F72" s="19"/>
      <c r="G72" s="19"/>
      <c r="H72" s="19"/>
      <c r="I72" s="19"/>
      <c r="J72" s="19"/>
      <c r="K72" s="19">
        <f t="shared" si="13"/>
        <v>78595000</v>
      </c>
      <c r="L72" s="20"/>
    </row>
    <row r="73" spans="1:12" ht="31" outlineLevel="3" x14ac:dyDescent="0.4">
      <c r="A73" s="17" t="s">
        <v>29</v>
      </c>
      <c r="B73" s="18" t="s">
        <v>30</v>
      </c>
      <c r="C73" s="19">
        <f>1650000-150000</f>
        <v>1500000</v>
      </c>
      <c r="D73" s="19"/>
      <c r="E73" s="19"/>
      <c r="F73" s="19"/>
      <c r="G73" s="19"/>
      <c r="H73" s="19"/>
      <c r="I73" s="19"/>
      <c r="J73" s="19"/>
      <c r="K73" s="19">
        <f t="shared" si="13"/>
        <v>1500000</v>
      </c>
      <c r="L73" s="20"/>
    </row>
    <row r="74" spans="1:12" outlineLevel="2" x14ac:dyDescent="0.4">
      <c r="A74" s="13" t="s">
        <v>31</v>
      </c>
      <c r="B74" s="14" t="s">
        <v>32</v>
      </c>
      <c r="C74" s="15">
        <f t="shared" ref="C74:J74" si="21">SUM(C75)</f>
        <v>9500000</v>
      </c>
      <c r="D74" s="15">
        <f t="shared" si="21"/>
        <v>0</v>
      </c>
      <c r="E74" s="15">
        <f t="shared" si="21"/>
        <v>0</v>
      </c>
      <c r="F74" s="15">
        <f t="shared" si="21"/>
        <v>0</v>
      </c>
      <c r="G74" s="15">
        <f t="shared" si="21"/>
        <v>0</v>
      </c>
      <c r="H74" s="15">
        <f t="shared" si="21"/>
        <v>0</v>
      </c>
      <c r="I74" s="15">
        <f t="shared" si="21"/>
        <v>0</v>
      </c>
      <c r="J74" s="15">
        <f t="shared" si="21"/>
        <v>0</v>
      </c>
      <c r="K74" s="15">
        <f t="shared" si="13"/>
        <v>9500000</v>
      </c>
      <c r="L74" s="16"/>
    </row>
    <row r="75" spans="1:12" ht="31" outlineLevel="3" x14ac:dyDescent="0.4">
      <c r="A75" s="17" t="s">
        <v>33</v>
      </c>
      <c r="B75" s="18" t="s">
        <v>34</v>
      </c>
      <c r="C75" s="25">
        <f>10000000-500000</f>
        <v>9500000</v>
      </c>
      <c r="D75" s="19"/>
      <c r="E75" s="19"/>
      <c r="F75" s="19"/>
      <c r="G75" s="19"/>
      <c r="H75" s="19"/>
      <c r="I75" s="19"/>
      <c r="J75" s="19"/>
      <c r="K75" s="19">
        <f t="shared" si="13"/>
        <v>9500000</v>
      </c>
      <c r="L75" s="20"/>
    </row>
    <row r="76" spans="1:12" outlineLevel="2" x14ac:dyDescent="0.4">
      <c r="A76" s="13" t="s">
        <v>35</v>
      </c>
      <c r="B76" s="14" t="s">
        <v>36</v>
      </c>
      <c r="C76" s="15">
        <f t="shared" ref="C76:J76" si="22">SUM(C77:C83)</f>
        <v>382876000</v>
      </c>
      <c r="D76" s="15">
        <f t="shared" si="22"/>
        <v>0</v>
      </c>
      <c r="E76" s="15">
        <f t="shared" si="22"/>
        <v>0</v>
      </c>
      <c r="F76" s="15">
        <f t="shared" si="22"/>
        <v>0</v>
      </c>
      <c r="G76" s="15">
        <f t="shared" si="22"/>
        <v>0</v>
      </c>
      <c r="H76" s="15">
        <f t="shared" si="22"/>
        <v>0</v>
      </c>
      <c r="I76" s="15">
        <f t="shared" si="22"/>
        <v>0</v>
      </c>
      <c r="J76" s="15">
        <f t="shared" si="22"/>
        <v>0</v>
      </c>
      <c r="K76" s="15">
        <f t="shared" si="13"/>
        <v>382876000</v>
      </c>
      <c r="L76" s="16"/>
    </row>
    <row r="77" spans="1:12" ht="31" outlineLevel="3" x14ac:dyDescent="0.4">
      <c r="A77" s="17" t="s">
        <v>37</v>
      </c>
      <c r="B77" s="18" t="s">
        <v>38</v>
      </c>
      <c r="C77" s="19">
        <v>5000000</v>
      </c>
      <c r="D77" s="19"/>
      <c r="E77" s="19"/>
      <c r="F77" s="19"/>
      <c r="G77" s="19"/>
      <c r="H77" s="19"/>
      <c r="I77" s="19"/>
      <c r="J77" s="19"/>
      <c r="K77" s="19">
        <f t="shared" si="13"/>
        <v>5000000</v>
      </c>
      <c r="L77" s="20"/>
    </row>
    <row r="78" spans="1:12" outlineLevel="3" x14ac:dyDescent="0.4">
      <c r="A78" s="17" t="s">
        <v>39</v>
      </c>
      <c r="B78" s="18" t="s">
        <v>40</v>
      </c>
      <c r="C78" s="25">
        <f>208436000-76369000</f>
        <v>132067000</v>
      </c>
      <c r="D78" s="19"/>
      <c r="E78" s="19"/>
      <c r="F78" s="19"/>
      <c r="G78" s="19"/>
      <c r="H78" s="19"/>
      <c r="I78" s="19"/>
      <c r="J78" s="19"/>
      <c r="K78" s="19">
        <f t="shared" si="13"/>
        <v>132067000</v>
      </c>
      <c r="L78" s="20"/>
    </row>
    <row r="79" spans="1:12" outlineLevel="3" x14ac:dyDescent="0.4">
      <c r="A79" s="17" t="s">
        <v>41</v>
      </c>
      <c r="B79" s="18" t="s">
        <v>42</v>
      </c>
      <c r="C79" s="25">
        <f>8455000-955000</f>
        <v>7500000</v>
      </c>
      <c r="D79" s="19"/>
      <c r="E79" s="19"/>
      <c r="F79" s="19"/>
      <c r="G79" s="19"/>
      <c r="H79" s="19"/>
      <c r="I79" s="19"/>
      <c r="J79" s="19"/>
      <c r="K79" s="19">
        <f t="shared" si="13"/>
        <v>7500000</v>
      </c>
      <c r="L79" s="20"/>
    </row>
    <row r="80" spans="1:12" outlineLevel="3" x14ac:dyDescent="0.4">
      <c r="A80" s="17" t="s">
        <v>43</v>
      </c>
      <c r="B80" s="18" t="s">
        <v>44</v>
      </c>
      <c r="C80" s="25">
        <f>95700000-4891000</f>
        <v>90809000</v>
      </c>
      <c r="D80" s="19"/>
      <c r="E80" s="19"/>
      <c r="F80" s="19"/>
      <c r="G80" s="19"/>
      <c r="H80" s="19"/>
      <c r="I80" s="19"/>
      <c r="J80" s="19"/>
      <c r="K80" s="19">
        <f t="shared" si="13"/>
        <v>90809000</v>
      </c>
      <c r="L80" s="20"/>
    </row>
    <row r="81" spans="1:12" outlineLevel="3" x14ac:dyDescent="0.4">
      <c r="A81" s="17" t="s">
        <v>45</v>
      </c>
      <c r="B81" s="18" t="s">
        <v>46</v>
      </c>
      <c r="C81" s="25">
        <f>22000000-2000000</f>
        <v>20000000</v>
      </c>
      <c r="D81" s="19"/>
      <c r="E81" s="19"/>
      <c r="F81" s="19"/>
      <c r="G81" s="19"/>
      <c r="H81" s="19"/>
      <c r="I81" s="19"/>
      <c r="J81" s="19"/>
      <c r="K81" s="19">
        <f t="shared" si="13"/>
        <v>20000000</v>
      </c>
      <c r="L81" s="20"/>
    </row>
    <row r="82" spans="1:12" ht="31" outlineLevel="3" x14ac:dyDescent="0.4">
      <c r="A82" s="17" t="s">
        <v>47</v>
      </c>
      <c r="B82" s="18" t="s">
        <v>48</v>
      </c>
      <c r="C82" s="25">
        <f>2550000-50000</f>
        <v>2500000</v>
      </c>
      <c r="D82" s="19"/>
      <c r="E82" s="19"/>
      <c r="F82" s="19"/>
      <c r="G82" s="19"/>
      <c r="H82" s="19"/>
      <c r="I82" s="19"/>
      <c r="J82" s="19"/>
      <c r="K82" s="19">
        <f t="shared" si="13"/>
        <v>2500000</v>
      </c>
      <c r="L82" s="20"/>
    </row>
    <row r="83" spans="1:12" ht="31" outlineLevel="3" x14ac:dyDescent="0.4">
      <c r="A83" s="17" t="s">
        <v>49</v>
      </c>
      <c r="B83" s="18" t="s">
        <v>50</v>
      </c>
      <c r="C83" s="25">
        <f>200000000-80000000-5078000+10078000</f>
        <v>125000000</v>
      </c>
      <c r="D83" s="19"/>
      <c r="E83" s="19"/>
      <c r="F83" s="19"/>
      <c r="G83" s="19"/>
      <c r="H83" s="19"/>
      <c r="I83" s="19"/>
      <c r="J83" s="19"/>
      <c r="K83" s="19">
        <f t="shared" si="13"/>
        <v>125000000</v>
      </c>
      <c r="L83" s="20"/>
    </row>
    <row r="84" spans="1:12" ht="31" outlineLevel="2" x14ac:dyDescent="0.4">
      <c r="A84" s="13" t="s">
        <v>51</v>
      </c>
      <c r="B84" s="14" t="s">
        <v>52</v>
      </c>
      <c r="C84" s="15">
        <f t="shared" ref="C84:J84" si="23">SUM(C85:C87)</f>
        <v>1243356000</v>
      </c>
      <c r="D84" s="15">
        <f t="shared" si="23"/>
        <v>0</v>
      </c>
      <c r="E84" s="15">
        <f t="shared" si="23"/>
        <v>0</v>
      </c>
      <c r="F84" s="15">
        <f t="shared" si="23"/>
        <v>0</v>
      </c>
      <c r="G84" s="15">
        <f t="shared" si="23"/>
        <v>0</v>
      </c>
      <c r="H84" s="15">
        <f t="shared" si="23"/>
        <v>0</v>
      </c>
      <c r="I84" s="15">
        <f t="shared" si="23"/>
        <v>0</v>
      </c>
      <c r="J84" s="15">
        <f t="shared" si="23"/>
        <v>0</v>
      </c>
      <c r="K84" s="15">
        <f t="shared" si="13"/>
        <v>1243356000</v>
      </c>
      <c r="L84" s="16"/>
    </row>
    <row r="85" spans="1:12" outlineLevel="3" x14ac:dyDescent="0.4">
      <c r="A85" s="17" t="s">
        <v>53</v>
      </c>
      <c r="B85" s="18" t="s">
        <v>54</v>
      </c>
      <c r="C85" s="25">
        <v>400000</v>
      </c>
      <c r="D85" s="19"/>
      <c r="E85" s="19"/>
      <c r="F85" s="19"/>
      <c r="G85" s="19"/>
      <c r="H85" s="19"/>
      <c r="I85" s="19"/>
      <c r="J85" s="19"/>
      <c r="K85" s="19">
        <f t="shared" si="13"/>
        <v>400000</v>
      </c>
      <c r="L85" s="20"/>
    </row>
    <row r="86" spans="1:12" ht="31" outlineLevel="3" x14ac:dyDescent="0.4">
      <c r="A86" s="17" t="s">
        <v>55</v>
      </c>
      <c r="B86" s="18" t="s">
        <v>56</v>
      </c>
      <c r="C86" s="25">
        <f>327409000+482974000</f>
        <v>810383000</v>
      </c>
      <c r="D86" s="19"/>
      <c r="E86" s="19"/>
      <c r="F86" s="19"/>
      <c r="G86" s="19"/>
      <c r="H86" s="19"/>
      <c r="I86" s="19"/>
      <c r="J86" s="19"/>
      <c r="K86" s="19">
        <f t="shared" si="13"/>
        <v>810383000</v>
      </c>
      <c r="L86" s="20"/>
    </row>
    <row r="87" spans="1:12" outlineLevel="3" x14ac:dyDescent="0.4">
      <c r="A87" s="17" t="s">
        <v>57</v>
      </c>
      <c r="B87" s="18" t="s">
        <v>58</v>
      </c>
      <c r="C87" s="25">
        <f>434973000-2400000</f>
        <v>432573000</v>
      </c>
      <c r="D87" s="19"/>
      <c r="E87" s="19"/>
      <c r="F87" s="19"/>
      <c r="G87" s="19"/>
      <c r="H87" s="19"/>
      <c r="I87" s="19"/>
      <c r="J87" s="19"/>
      <c r="K87" s="19">
        <f t="shared" si="13"/>
        <v>432573000</v>
      </c>
      <c r="L87" s="20"/>
    </row>
    <row r="88" spans="1:12" ht="31" outlineLevel="2" x14ac:dyDescent="0.4">
      <c r="A88" s="13" t="s">
        <v>59</v>
      </c>
      <c r="B88" s="14" t="s">
        <v>60</v>
      </c>
      <c r="C88" s="15">
        <f t="shared" ref="C88:J88" si="24">SUM(C89:C91)</f>
        <v>687124000</v>
      </c>
      <c r="D88" s="15">
        <f t="shared" si="24"/>
        <v>0</v>
      </c>
      <c r="E88" s="15">
        <f t="shared" si="24"/>
        <v>0</v>
      </c>
      <c r="F88" s="15">
        <f t="shared" si="24"/>
        <v>0</v>
      </c>
      <c r="G88" s="15">
        <f t="shared" si="24"/>
        <v>0</v>
      </c>
      <c r="H88" s="15">
        <f t="shared" si="24"/>
        <v>0</v>
      </c>
      <c r="I88" s="15">
        <f t="shared" si="24"/>
        <v>0</v>
      </c>
      <c r="J88" s="15">
        <f t="shared" si="24"/>
        <v>0</v>
      </c>
      <c r="K88" s="15">
        <f t="shared" si="13"/>
        <v>687124000</v>
      </c>
      <c r="L88" s="16"/>
    </row>
    <row r="89" spans="1:12" ht="46.5" outlineLevel="3" x14ac:dyDescent="0.4">
      <c r="A89" s="17" t="s">
        <v>61</v>
      </c>
      <c r="B89" s="18" t="s">
        <v>62</v>
      </c>
      <c r="C89" s="25">
        <f>241749000+115910000+42435200-200</f>
        <v>400094000</v>
      </c>
      <c r="D89" s="19"/>
      <c r="E89" s="19"/>
      <c r="F89" s="19"/>
      <c r="G89" s="19"/>
      <c r="H89" s="19"/>
      <c r="I89" s="19"/>
      <c r="J89" s="19"/>
      <c r="K89" s="19">
        <f t="shared" si="13"/>
        <v>400094000</v>
      </c>
      <c r="L89" s="20" t="s">
        <v>191</v>
      </c>
    </row>
    <row r="90" spans="1:12" ht="31" outlineLevel="3" x14ac:dyDescent="0.4">
      <c r="A90" s="17" t="s">
        <v>63</v>
      </c>
      <c r="B90" s="18" t="s">
        <v>64</v>
      </c>
      <c r="C90" s="25">
        <v>222030000</v>
      </c>
      <c r="D90" s="19"/>
      <c r="E90" s="19"/>
      <c r="F90" s="19"/>
      <c r="G90" s="19"/>
      <c r="H90" s="19"/>
      <c r="I90" s="19"/>
      <c r="J90" s="19"/>
      <c r="K90" s="19">
        <f t="shared" si="13"/>
        <v>222030000</v>
      </c>
      <c r="L90" s="20"/>
    </row>
    <row r="91" spans="1:12" ht="46.5" outlineLevel="3" x14ac:dyDescent="0.4">
      <c r="A91" s="17" t="s">
        <v>65</v>
      </c>
      <c r="B91" s="18" t="s">
        <v>66</v>
      </c>
      <c r="C91" s="25">
        <f>80180000-15180000</f>
        <v>65000000</v>
      </c>
      <c r="D91" s="19"/>
      <c r="E91" s="19"/>
      <c r="F91" s="19"/>
      <c r="G91" s="19"/>
      <c r="H91" s="19"/>
      <c r="I91" s="19"/>
      <c r="J91" s="19"/>
      <c r="K91" s="19">
        <f t="shared" si="13"/>
        <v>65000000</v>
      </c>
      <c r="L91" s="20"/>
    </row>
  </sheetData>
  <autoFilter ref="A3:L91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2022-06-27T04:46:45Z</dcterms:modified>
</cp:coreProperties>
</file>