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2022'!$A$3:$BX$127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121" i="1" l="1"/>
  <c r="BO127" i="1" l="1"/>
  <c r="BW127" i="1" s="1"/>
  <c r="BY127" i="1" s="1"/>
  <c r="BF127" i="1"/>
  <c r="BN127" i="1" s="1"/>
  <c r="AW127" i="1"/>
  <c r="AW126" i="1" s="1"/>
  <c r="AN127" i="1"/>
  <c r="AV127" i="1" s="1"/>
  <c r="AE127" i="1"/>
  <c r="AM127" i="1" s="1"/>
  <c r="Y127" i="1"/>
  <c r="AD127" i="1" s="1"/>
  <c r="R127" i="1"/>
  <c r="O127" i="1"/>
  <c r="G127" i="1"/>
  <c r="B127" i="1"/>
  <c r="BV126" i="1"/>
  <c r="BU126" i="1"/>
  <c r="BT126" i="1"/>
  <c r="BS126" i="1"/>
  <c r="BR126" i="1"/>
  <c r="BQ126" i="1"/>
  <c r="BP126" i="1"/>
  <c r="BM126" i="1"/>
  <c r="BL126" i="1"/>
  <c r="BK126" i="1"/>
  <c r="BJ126" i="1"/>
  <c r="BI126" i="1"/>
  <c r="BH126" i="1"/>
  <c r="BG126" i="1"/>
  <c r="BF126" i="1"/>
  <c r="BD126" i="1"/>
  <c r="BC126" i="1"/>
  <c r="BB126" i="1"/>
  <c r="BA126" i="1"/>
  <c r="AZ126" i="1"/>
  <c r="AY126" i="1"/>
  <c r="AX126" i="1"/>
  <c r="AU126" i="1"/>
  <c r="AT126" i="1"/>
  <c r="AS126" i="1"/>
  <c r="AR126" i="1"/>
  <c r="AQ126" i="1"/>
  <c r="AP126" i="1"/>
  <c r="AO126" i="1"/>
  <c r="AL126" i="1"/>
  <c r="AK126" i="1"/>
  <c r="AJ126" i="1"/>
  <c r="AI126" i="1"/>
  <c r="AH126" i="1"/>
  <c r="AG126" i="1"/>
  <c r="AF126" i="1"/>
  <c r="AC126" i="1"/>
  <c r="AB126" i="1"/>
  <c r="AA126" i="1"/>
  <c r="Z126" i="1"/>
  <c r="V126" i="1"/>
  <c r="U126" i="1"/>
  <c r="T126" i="1"/>
  <c r="S126" i="1"/>
  <c r="N126" i="1"/>
  <c r="M126" i="1"/>
  <c r="L126" i="1"/>
  <c r="K126" i="1"/>
  <c r="J126" i="1"/>
  <c r="G126" i="1"/>
  <c r="B126" i="1"/>
  <c r="BO125" i="1"/>
  <c r="BW125" i="1" s="1"/>
  <c r="BY125" i="1" s="1"/>
  <c r="BF125" i="1"/>
  <c r="BN125" i="1" s="1"/>
  <c r="AW125" i="1"/>
  <c r="BE125" i="1" s="1"/>
  <c r="AN125" i="1"/>
  <c r="AV125" i="1" s="1"/>
  <c r="AE125" i="1"/>
  <c r="AM125" i="1" s="1"/>
  <c r="Y125" i="1"/>
  <c r="AD125" i="1" s="1"/>
  <c r="R125" i="1"/>
  <c r="W125" i="1" s="1"/>
  <c r="O125" i="1"/>
  <c r="G125" i="1"/>
  <c r="B125" i="1"/>
  <c r="BW124" i="1"/>
  <c r="BY124" i="1" s="1"/>
  <c r="BN124" i="1"/>
  <c r="BE124" i="1"/>
  <c r="AV124" i="1"/>
  <c r="AM124" i="1"/>
  <c r="AD124" i="1"/>
  <c r="R124" i="1"/>
  <c r="O124" i="1"/>
  <c r="G124" i="1"/>
  <c r="B124" i="1"/>
  <c r="BW123" i="1"/>
  <c r="BY123" i="1" s="1"/>
  <c r="BN123" i="1"/>
  <c r="BE123" i="1"/>
  <c r="AV123" i="1"/>
  <c r="AM123" i="1"/>
  <c r="AD123" i="1"/>
  <c r="W123" i="1"/>
  <c r="J123" i="1"/>
  <c r="J122" i="1" s="1"/>
  <c r="G123" i="1"/>
  <c r="B123" i="1"/>
  <c r="BV122" i="1"/>
  <c r="BU122" i="1"/>
  <c r="BT122" i="1"/>
  <c r="BS122" i="1"/>
  <c r="BR122" i="1"/>
  <c r="BQ122" i="1"/>
  <c r="BP122" i="1"/>
  <c r="BO122" i="1"/>
  <c r="BM122" i="1"/>
  <c r="BL122" i="1"/>
  <c r="BK122" i="1"/>
  <c r="BJ122" i="1"/>
  <c r="BI122" i="1"/>
  <c r="BH122" i="1"/>
  <c r="BG122" i="1"/>
  <c r="BF122" i="1"/>
  <c r="BD122" i="1"/>
  <c r="BC122" i="1"/>
  <c r="BB122" i="1"/>
  <c r="BA122" i="1"/>
  <c r="AZ122" i="1"/>
  <c r="AY122" i="1"/>
  <c r="AX122" i="1"/>
  <c r="AW122" i="1"/>
  <c r="AU122" i="1"/>
  <c r="AT122" i="1"/>
  <c r="AS122" i="1"/>
  <c r="AR122" i="1"/>
  <c r="AQ122" i="1"/>
  <c r="AP122" i="1"/>
  <c r="AO122" i="1"/>
  <c r="AL122" i="1"/>
  <c r="AK122" i="1"/>
  <c r="AJ122" i="1"/>
  <c r="AI122" i="1"/>
  <c r="AH122" i="1"/>
  <c r="AG122" i="1"/>
  <c r="AF122" i="1"/>
  <c r="AC122" i="1"/>
  <c r="AB122" i="1"/>
  <c r="AA122" i="1"/>
  <c r="Z122" i="1"/>
  <c r="V122" i="1"/>
  <c r="U122" i="1"/>
  <c r="T122" i="1"/>
  <c r="S122" i="1"/>
  <c r="N122" i="1"/>
  <c r="M122" i="1"/>
  <c r="L122" i="1"/>
  <c r="K122" i="1"/>
  <c r="G122" i="1"/>
  <c r="B122" i="1"/>
  <c r="BV120" i="1"/>
  <c r="BU120" i="1"/>
  <c r="BT120" i="1"/>
  <c r="BS120" i="1"/>
  <c r="BR120" i="1"/>
  <c r="BQ120" i="1"/>
  <c r="BP120" i="1"/>
  <c r="BO120" i="1"/>
  <c r="BM120" i="1"/>
  <c r="BL120" i="1"/>
  <c r="BK120" i="1"/>
  <c r="BJ120" i="1"/>
  <c r="BI120" i="1"/>
  <c r="BH120" i="1"/>
  <c r="BG120" i="1"/>
  <c r="BF120" i="1"/>
  <c r="BD120" i="1"/>
  <c r="BC120" i="1"/>
  <c r="BB120" i="1"/>
  <c r="BA120" i="1"/>
  <c r="AZ120" i="1"/>
  <c r="AY120" i="1"/>
  <c r="AX120" i="1"/>
  <c r="AW120" i="1"/>
  <c r="AU120" i="1"/>
  <c r="AT120" i="1"/>
  <c r="AS120" i="1"/>
  <c r="AR120" i="1"/>
  <c r="AQ120" i="1"/>
  <c r="AP120" i="1"/>
  <c r="AO120" i="1"/>
  <c r="AN120" i="1"/>
  <c r="AL120" i="1"/>
  <c r="AK120" i="1"/>
  <c r="AJ120" i="1"/>
  <c r="AI120" i="1"/>
  <c r="AH120" i="1"/>
  <c r="AG120" i="1"/>
  <c r="AF120" i="1"/>
  <c r="AE120" i="1"/>
  <c r="AC120" i="1"/>
  <c r="AB120" i="1"/>
  <c r="AA120" i="1"/>
  <c r="Z120" i="1"/>
  <c r="Y120" i="1"/>
  <c r="BO119" i="1"/>
  <c r="BW119" i="1" s="1"/>
  <c r="BY119" i="1" s="1"/>
  <c r="BF119" i="1"/>
  <c r="BN119" i="1" s="1"/>
  <c r="AW119" i="1"/>
  <c r="BE119" i="1" s="1"/>
  <c r="AN119" i="1"/>
  <c r="AV119" i="1" s="1"/>
  <c r="AE119" i="1"/>
  <c r="AM119" i="1" s="1"/>
  <c r="Y119" i="1"/>
  <c r="AD119" i="1" s="1"/>
  <c r="R119" i="1"/>
  <c r="W119" i="1" s="1"/>
  <c r="O119" i="1"/>
  <c r="P119" i="1" s="1"/>
  <c r="G119" i="1"/>
  <c r="B119" i="1"/>
  <c r="BV118" i="1"/>
  <c r="BU118" i="1"/>
  <c r="BT118" i="1"/>
  <c r="BS118" i="1"/>
  <c r="BR118" i="1"/>
  <c r="BQ118" i="1"/>
  <c r="BP118" i="1"/>
  <c r="BM118" i="1"/>
  <c r="BL118" i="1"/>
  <c r="BK118" i="1"/>
  <c r="BJ118" i="1"/>
  <c r="BI118" i="1"/>
  <c r="BH118" i="1"/>
  <c r="BG118" i="1"/>
  <c r="BD118" i="1"/>
  <c r="BC118" i="1"/>
  <c r="BB118" i="1"/>
  <c r="BA118" i="1"/>
  <c r="AZ118" i="1"/>
  <c r="AY118" i="1"/>
  <c r="AX118" i="1"/>
  <c r="AU118" i="1"/>
  <c r="AT118" i="1"/>
  <c r="AS118" i="1"/>
  <c r="AR118" i="1"/>
  <c r="AQ118" i="1"/>
  <c r="AP118" i="1"/>
  <c r="AO118" i="1"/>
  <c r="AL118" i="1"/>
  <c r="AK118" i="1"/>
  <c r="AJ118" i="1"/>
  <c r="AI118" i="1"/>
  <c r="AH118" i="1"/>
  <c r="AG118" i="1"/>
  <c r="AF118" i="1"/>
  <c r="AC118" i="1"/>
  <c r="AB118" i="1"/>
  <c r="AA118" i="1"/>
  <c r="Z118" i="1"/>
  <c r="Y118" i="1"/>
  <c r="V118" i="1"/>
  <c r="U118" i="1"/>
  <c r="T118" i="1"/>
  <c r="S118" i="1"/>
  <c r="N118" i="1"/>
  <c r="M118" i="1"/>
  <c r="L118" i="1"/>
  <c r="K118" i="1"/>
  <c r="J118" i="1"/>
  <c r="G118" i="1"/>
  <c r="B118" i="1"/>
  <c r="E117" i="1"/>
  <c r="D117" i="1"/>
  <c r="B117" i="1"/>
  <c r="BW116" i="1"/>
  <c r="BY116" i="1" s="1"/>
  <c r="BN116" i="1"/>
  <c r="BE116" i="1"/>
  <c r="AV116" i="1"/>
  <c r="AM116" i="1"/>
  <c r="AD116" i="1"/>
  <c r="R116" i="1"/>
  <c r="W116" i="1" s="1"/>
  <c r="O116" i="1"/>
  <c r="G116" i="1"/>
  <c r="B116" i="1"/>
  <c r="BV115" i="1"/>
  <c r="BU115" i="1"/>
  <c r="BT115" i="1"/>
  <c r="BS115" i="1"/>
  <c r="BR115" i="1"/>
  <c r="BQ115" i="1"/>
  <c r="BP115" i="1"/>
  <c r="BO115" i="1"/>
  <c r="BM115" i="1"/>
  <c r="BL115" i="1"/>
  <c r="BK115" i="1"/>
  <c r="BJ115" i="1"/>
  <c r="BI115" i="1"/>
  <c r="BH115" i="1"/>
  <c r="BG115" i="1"/>
  <c r="BF115" i="1"/>
  <c r="BD115" i="1"/>
  <c r="BC115" i="1"/>
  <c r="BB115" i="1"/>
  <c r="BA115" i="1"/>
  <c r="AZ115" i="1"/>
  <c r="AY115" i="1"/>
  <c r="AX115" i="1"/>
  <c r="AW115" i="1"/>
  <c r="AU115" i="1"/>
  <c r="AT115" i="1"/>
  <c r="AS115" i="1"/>
  <c r="AR115" i="1"/>
  <c r="AQ115" i="1"/>
  <c r="AP115" i="1"/>
  <c r="AO115" i="1"/>
  <c r="AL115" i="1"/>
  <c r="AK115" i="1"/>
  <c r="AJ115" i="1"/>
  <c r="AI115" i="1"/>
  <c r="AH115" i="1"/>
  <c r="AG115" i="1"/>
  <c r="AF115" i="1"/>
  <c r="AC115" i="1"/>
  <c r="AB115" i="1"/>
  <c r="AA115" i="1"/>
  <c r="Z115" i="1"/>
  <c r="V115" i="1"/>
  <c r="U115" i="1"/>
  <c r="T115" i="1"/>
  <c r="S115" i="1"/>
  <c r="N115" i="1"/>
  <c r="M115" i="1"/>
  <c r="L115" i="1"/>
  <c r="K115" i="1"/>
  <c r="J115" i="1"/>
  <c r="G115" i="1"/>
  <c r="B115" i="1"/>
  <c r="BO114" i="1"/>
  <c r="BW114" i="1" s="1"/>
  <c r="BY114" i="1" s="1"/>
  <c r="BF114" i="1"/>
  <c r="AW114" i="1"/>
  <c r="BE114" i="1" s="1"/>
  <c r="AN114" i="1"/>
  <c r="AE114" i="1"/>
  <c r="AM114" i="1" s="1"/>
  <c r="Y114" i="1"/>
  <c r="AD114" i="1" s="1"/>
  <c r="R114" i="1"/>
  <c r="W114" i="1" s="1"/>
  <c r="O114" i="1"/>
  <c r="G114" i="1"/>
  <c r="B114" i="1"/>
  <c r="BV113" i="1"/>
  <c r="BU113" i="1"/>
  <c r="BT113" i="1"/>
  <c r="BS113" i="1"/>
  <c r="BR113" i="1"/>
  <c r="BQ113" i="1"/>
  <c r="BP113" i="1"/>
  <c r="BM113" i="1"/>
  <c r="BL113" i="1"/>
  <c r="BK113" i="1"/>
  <c r="BJ113" i="1"/>
  <c r="BI113" i="1"/>
  <c r="BH113" i="1"/>
  <c r="BG113" i="1"/>
  <c r="BD113" i="1"/>
  <c r="BC113" i="1"/>
  <c r="BB113" i="1"/>
  <c r="BA113" i="1"/>
  <c r="AZ113" i="1"/>
  <c r="AY113" i="1"/>
  <c r="AX113" i="1"/>
  <c r="AU113" i="1"/>
  <c r="AT113" i="1"/>
  <c r="AS113" i="1"/>
  <c r="AR113" i="1"/>
  <c r="AQ113" i="1"/>
  <c r="AP113" i="1"/>
  <c r="AO113" i="1"/>
  <c r="AL113" i="1"/>
  <c r="AK113" i="1"/>
  <c r="AJ113" i="1"/>
  <c r="AI113" i="1"/>
  <c r="AH113" i="1"/>
  <c r="AG113" i="1"/>
  <c r="AF113" i="1"/>
  <c r="AC113" i="1"/>
  <c r="AB113" i="1"/>
  <c r="AA113" i="1"/>
  <c r="Z113" i="1"/>
  <c r="Y113" i="1"/>
  <c r="V113" i="1"/>
  <c r="U113" i="1"/>
  <c r="T113" i="1"/>
  <c r="S113" i="1"/>
  <c r="N113" i="1"/>
  <c r="M113" i="1"/>
  <c r="L113" i="1"/>
  <c r="K113" i="1"/>
  <c r="J113" i="1"/>
  <c r="G113" i="1"/>
  <c r="B113" i="1"/>
  <c r="BO112" i="1"/>
  <c r="BW112" i="1" s="1"/>
  <c r="BY112" i="1" s="1"/>
  <c r="BF112" i="1"/>
  <c r="BN112" i="1" s="1"/>
  <c r="AW112" i="1"/>
  <c r="BE112" i="1" s="1"/>
  <c r="AN112" i="1"/>
  <c r="AV112" i="1" s="1"/>
  <c r="AE112" i="1"/>
  <c r="AM112" i="1" s="1"/>
  <c r="Y112" i="1"/>
  <c r="AD112" i="1" s="1"/>
  <c r="R112" i="1"/>
  <c r="W112" i="1" s="1"/>
  <c r="O112" i="1"/>
  <c r="G112" i="1"/>
  <c r="B112" i="1"/>
  <c r="BV111" i="1"/>
  <c r="BU111" i="1"/>
  <c r="BT111" i="1"/>
  <c r="BS111" i="1"/>
  <c r="BR111" i="1"/>
  <c r="BQ111" i="1"/>
  <c r="BP111" i="1"/>
  <c r="BM111" i="1"/>
  <c r="BL111" i="1"/>
  <c r="BK111" i="1"/>
  <c r="BJ111" i="1"/>
  <c r="BI111" i="1"/>
  <c r="BH111" i="1"/>
  <c r="BG111" i="1"/>
  <c r="BD111" i="1"/>
  <c r="BC111" i="1"/>
  <c r="BB111" i="1"/>
  <c r="BA111" i="1"/>
  <c r="AZ111" i="1"/>
  <c r="AY111" i="1"/>
  <c r="AX111" i="1"/>
  <c r="AU111" i="1"/>
  <c r="AT111" i="1"/>
  <c r="AS111" i="1"/>
  <c r="AR111" i="1"/>
  <c r="AQ111" i="1"/>
  <c r="AP111" i="1"/>
  <c r="AO111" i="1"/>
  <c r="AL111" i="1"/>
  <c r="AK111" i="1"/>
  <c r="AJ111" i="1"/>
  <c r="AI111" i="1"/>
  <c r="AH111" i="1"/>
  <c r="AG111" i="1"/>
  <c r="AF111" i="1"/>
  <c r="AC111" i="1"/>
  <c r="AB111" i="1"/>
  <c r="AA111" i="1"/>
  <c r="Z111" i="1"/>
  <c r="V111" i="1"/>
  <c r="U111" i="1"/>
  <c r="T111" i="1"/>
  <c r="S111" i="1"/>
  <c r="N111" i="1"/>
  <c r="M111" i="1"/>
  <c r="L111" i="1"/>
  <c r="K111" i="1"/>
  <c r="J111" i="1"/>
  <c r="G111" i="1"/>
  <c r="B111" i="1"/>
  <c r="E110" i="1"/>
  <c r="D110" i="1"/>
  <c r="B110" i="1"/>
  <c r="BO109" i="1"/>
  <c r="BW109" i="1" s="1"/>
  <c r="BY109" i="1" s="1"/>
  <c r="BF109" i="1"/>
  <c r="AW109" i="1"/>
  <c r="BE109" i="1" s="1"/>
  <c r="AN109" i="1"/>
  <c r="AE109" i="1"/>
  <c r="AM109" i="1" s="1"/>
  <c r="Y109" i="1"/>
  <c r="R109" i="1"/>
  <c r="W109" i="1" s="1"/>
  <c r="O109" i="1"/>
  <c r="G109" i="1"/>
  <c r="B109" i="1"/>
  <c r="BV108" i="1"/>
  <c r="BU108" i="1"/>
  <c r="BT108" i="1"/>
  <c r="BS108" i="1"/>
  <c r="BR108" i="1"/>
  <c r="BQ108" i="1"/>
  <c r="BP108" i="1"/>
  <c r="BM108" i="1"/>
  <c r="BL108" i="1"/>
  <c r="BK108" i="1"/>
  <c r="BJ108" i="1"/>
  <c r="BI108" i="1"/>
  <c r="BH108" i="1"/>
  <c r="BG108" i="1"/>
  <c r="BD108" i="1"/>
  <c r="BC108" i="1"/>
  <c r="BB108" i="1"/>
  <c r="BA108" i="1"/>
  <c r="AZ108" i="1"/>
  <c r="AY108" i="1"/>
  <c r="AX108" i="1"/>
  <c r="AU108" i="1"/>
  <c r="AT108" i="1"/>
  <c r="AS108" i="1"/>
  <c r="AR108" i="1"/>
  <c r="AQ108" i="1"/>
  <c r="AP108" i="1"/>
  <c r="AO108" i="1"/>
  <c r="AL108" i="1"/>
  <c r="AK108" i="1"/>
  <c r="AJ108" i="1"/>
  <c r="AI108" i="1"/>
  <c r="AH108" i="1"/>
  <c r="AG108" i="1"/>
  <c r="AF108" i="1"/>
  <c r="AC108" i="1"/>
  <c r="AB108" i="1"/>
  <c r="AA108" i="1"/>
  <c r="Z108" i="1"/>
  <c r="V108" i="1"/>
  <c r="U108" i="1"/>
  <c r="T108" i="1"/>
  <c r="S108" i="1"/>
  <c r="N108" i="1"/>
  <c r="M108" i="1"/>
  <c r="L108" i="1"/>
  <c r="K108" i="1"/>
  <c r="J108" i="1"/>
  <c r="G108" i="1"/>
  <c r="B108" i="1"/>
  <c r="BO107" i="1"/>
  <c r="BW107" i="1" s="1"/>
  <c r="BY107" i="1" s="1"/>
  <c r="BF107" i="1"/>
  <c r="AW107" i="1"/>
  <c r="BE107" i="1" s="1"/>
  <c r="AN107" i="1"/>
  <c r="AE107" i="1"/>
  <c r="AM107" i="1" s="1"/>
  <c r="Y107" i="1"/>
  <c r="R107" i="1"/>
  <c r="W107" i="1" s="1"/>
  <c r="O107" i="1"/>
  <c r="G107" i="1"/>
  <c r="B107" i="1"/>
  <c r="BV106" i="1"/>
  <c r="BU106" i="1"/>
  <c r="BT106" i="1"/>
  <c r="BS106" i="1"/>
  <c r="BR106" i="1"/>
  <c r="BQ106" i="1"/>
  <c r="BP106" i="1"/>
  <c r="BM106" i="1"/>
  <c r="BL106" i="1"/>
  <c r="BK106" i="1"/>
  <c r="BJ106" i="1"/>
  <c r="BI106" i="1"/>
  <c r="BH106" i="1"/>
  <c r="BG106" i="1"/>
  <c r="BD106" i="1"/>
  <c r="BC106" i="1"/>
  <c r="BB106" i="1"/>
  <c r="BA106" i="1"/>
  <c r="AZ106" i="1"/>
  <c r="AY106" i="1"/>
  <c r="AX106" i="1"/>
  <c r="AU106" i="1"/>
  <c r="AT106" i="1"/>
  <c r="AS106" i="1"/>
  <c r="AR106" i="1"/>
  <c r="AQ106" i="1"/>
  <c r="AP106" i="1"/>
  <c r="AO106" i="1"/>
  <c r="AL106" i="1"/>
  <c r="AK106" i="1"/>
  <c r="AJ106" i="1"/>
  <c r="AI106" i="1"/>
  <c r="AH106" i="1"/>
  <c r="AG106" i="1"/>
  <c r="AF106" i="1"/>
  <c r="AC106" i="1"/>
  <c r="AB106" i="1"/>
  <c r="AA106" i="1"/>
  <c r="Z106" i="1"/>
  <c r="V106" i="1"/>
  <c r="U106" i="1"/>
  <c r="T106" i="1"/>
  <c r="S106" i="1"/>
  <c r="R106" i="1"/>
  <c r="N106" i="1"/>
  <c r="M106" i="1"/>
  <c r="L106" i="1"/>
  <c r="K106" i="1"/>
  <c r="J106" i="1"/>
  <c r="G106" i="1"/>
  <c r="B106" i="1"/>
  <c r="BO105" i="1"/>
  <c r="BW105" i="1" s="1"/>
  <c r="BY105" i="1" s="1"/>
  <c r="BF105" i="1"/>
  <c r="BN105" i="1" s="1"/>
  <c r="AW105" i="1"/>
  <c r="BE105" i="1" s="1"/>
  <c r="AN105" i="1"/>
  <c r="AV105" i="1" s="1"/>
  <c r="AE105" i="1"/>
  <c r="AM105" i="1" s="1"/>
  <c r="Y105" i="1"/>
  <c r="AD105" i="1" s="1"/>
  <c r="R105" i="1"/>
  <c r="W105" i="1" s="1"/>
  <c r="O105" i="1"/>
  <c r="G105" i="1"/>
  <c r="B105" i="1"/>
  <c r="BV104" i="1"/>
  <c r="BU104" i="1"/>
  <c r="BT104" i="1"/>
  <c r="BS104" i="1"/>
  <c r="BR104" i="1"/>
  <c r="BQ104" i="1"/>
  <c r="BP104" i="1"/>
  <c r="BM104" i="1"/>
  <c r="BL104" i="1"/>
  <c r="BK104" i="1"/>
  <c r="BJ104" i="1"/>
  <c r="BI104" i="1"/>
  <c r="BH104" i="1"/>
  <c r="BG104" i="1"/>
  <c r="BD104" i="1"/>
  <c r="BC104" i="1"/>
  <c r="BB104" i="1"/>
  <c r="BA104" i="1"/>
  <c r="AZ104" i="1"/>
  <c r="AY104" i="1"/>
  <c r="AX104" i="1"/>
  <c r="AU104" i="1"/>
  <c r="AT104" i="1"/>
  <c r="AS104" i="1"/>
  <c r="AR104" i="1"/>
  <c r="AQ104" i="1"/>
  <c r="AP104" i="1"/>
  <c r="AO104" i="1"/>
  <c r="AL104" i="1"/>
  <c r="AK104" i="1"/>
  <c r="AJ104" i="1"/>
  <c r="AI104" i="1"/>
  <c r="AH104" i="1"/>
  <c r="AG104" i="1"/>
  <c r="AF104" i="1"/>
  <c r="AC104" i="1"/>
  <c r="AB104" i="1"/>
  <c r="AA104" i="1"/>
  <c r="Z104" i="1"/>
  <c r="V104" i="1"/>
  <c r="U104" i="1"/>
  <c r="T104" i="1"/>
  <c r="S104" i="1"/>
  <c r="N104" i="1"/>
  <c r="M104" i="1"/>
  <c r="L104" i="1"/>
  <c r="K104" i="1"/>
  <c r="J104" i="1"/>
  <c r="G104" i="1"/>
  <c r="B104" i="1"/>
  <c r="BO103" i="1"/>
  <c r="BW103" i="1" s="1"/>
  <c r="BY103" i="1" s="1"/>
  <c r="BF103" i="1"/>
  <c r="AW103" i="1"/>
  <c r="AN103" i="1"/>
  <c r="AV103" i="1" s="1"/>
  <c r="AE103" i="1"/>
  <c r="AM103" i="1" s="1"/>
  <c r="Y103" i="1"/>
  <c r="AD103" i="1" s="1"/>
  <c r="R103" i="1"/>
  <c r="W103" i="1" s="1"/>
  <c r="O103" i="1"/>
  <c r="P103" i="1" s="1"/>
  <c r="G103" i="1"/>
  <c r="B103" i="1"/>
  <c r="BV102" i="1"/>
  <c r="BU102" i="1"/>
  <c r="BT102" i="1"/>
  <c r="BS102" i="1"/>
  <c r="BR102" i="1"/>
  <c r="BQ102" i="1"/>
  <c r="BP102" i="1"/>
  <c r="BM102" i="1"/>
  <c r="BL102" i="1"/>
  <c r="BK102" i="1"/>
  <c r="BJ102" i="1"/>
  <c r="BI102" i="1"/>
  <c r="BH102" i="1"/>
  <c r="BG102" i="1"/>
  <c r="BD102" i="1"/>
  <c r="BC102" i="1"/>
  <c r="BB102" i="1"/>
  <c r="BA102" i="1"/>
  <c r="AZ102" i="1"/>
  <c r="AY102" i="1"/>
  <c r="AX102" i="1"/>
  <c r="AU102" i="1"/>
  <c r="AT102" i="1"/>
  <c r="AS102" i="1"/>
  <c r="AR102" i="1"/>
  <c r="AQ102" i="1"/>
  <c r="AP102" i="1"/>
  <c r="AO102" i="1"/>
  <c r="AL102" i="1"/>
  <c r="AK102" i="1"/>
  <c r="AJ102" i="1"/>
  <c r="AI102" i="1"/>
  <c r="AH102" i="1"/>
  <c r="AG102" i="1"/>
  <c r="AF102" i="1"/>
  <c r="AC102" i="1"/>
  <c r="AB102" i="1"/>
  <c r="AA102" i="1"/>
  <c r="Z102" i="1"/>
  <c r="V102" i="1"/>
  <c r="U102" i="1"/>
  <c r="T102" i="1"/>
  <c r="S102" i="1"/>
  <c r="N102" i="1"/>
  <c r="M102" i="1"/>
  <c r="L102" i="1"/>
  <c r="K102" i="1"/>
  <c r="J102" i="1"/>
  <c r="G102" i="1"/>
  <c r="B102" i="1"/>
  <c r="BO101" i="1"/>
  <c r="BF101" i="1"/>
  <c r="BN101" i="1" s="1"/>
  <c r="AW101" i="1"/>
  <c r="AN101" i="1"/>
  <c r="AV101" i="1" s="1"/>
  <c r="AE101" i="1"/>
  <c r="Y101" i="1"/>
  <c r="AD101" i="1" s="1"/>
  <c r="R101" i="1"/>
  <c r="W101" i="1" s="1"/>
  <c r="O101" i="1"/>
  <c r="P101" i="1" s="1"/>
  <c r="G101" i="1"/>
  <c r="B101" i="1"/>
  <c r="BV100" i="1"/>
  <c r="BU100" i="1"/>
  <c r="BT100" i="1"/>
  <c r="BS100" i="1"/>
  <c r="BR100" i="1"/>
  <c r="BQ100" i="1"/>
  <c r="BP100" i="1"/>
  <c r="BM100" i="1"/>
  <c r="BL100" i="1"/>
  <c r="BK100" i="1"/>
  <c r="BJ100" i="1"/>
  <c r="BI100" i="1"/>
  <c r="BH100" i="1"/>
  <c r="BG100" i="1"/>
  <c r="BD100" i="1"/>
  <c r="BC100" i="1"/>
  <c r="BB100" i="1"/>
  <c r="BA100" i="1"/>
  <c r="AZ100" i="1"/>
  <c r="AY100" i="1"/>
  <c r="AX100" i="1"/>
  <c r="AU100" i="1"/>
  <c r="AT100" i="1"/>
  <c r="AS100" i="1"/>
  <c r="AR100" i="1"/>
  <c r="AQ100" i="1"/>
  <c r="AP100" i="1"/>
  <c r="AO100" i="1"/>
  <c r="AL100" i="1"/>
  <c r="AK100" i="1"/>
  <c r="AJ100" i="1"/>
  <c r="AI100" i="1"/>
  <c r="AH100" i="1"/>
  <c r="AG100" i="1"/>
  <c r="AF100" i="1"/>
  <c r="AC100" i="1"/>
  <c r="AB100" i="1"/>
  <c r="AA100" i="1"/>
  <c r="Z100" i="1"/>
  <c r="V100" i="1"/>
  <c r="U100" i="1"/>
  <c r="T100" i="1"/>
  <c r="S100" i="1"/>
  <c r="N100" i="1"/>
  <c r="M100" i="1"/>
  <c r="L100" i="1"/>
  <c r="K100" i="1"/>
  <c r="J100" i="1"/>
  <c r="G100" i="1"/>
  <c r="B100" i="1"/>
  <c r="BW99" i="1"/>
  <c r="BY99" i="1" s="1"/>
  <c r="BN99" i="1"/>
  <c r="BE99" i="1"/>
  <c r="AV99" i="1"/>
  <c r="AM99" i="1"/>
  <c r="AD99" i="1"/>
  <c r="W99" i="1"/>
  <c r="O99" i="1"/>
  <c r="P99" i="1" s="1"/>
  <c r="G99" i="1"/>
  <c r="B99" i="1"/>
  <c r="BW98" i="1"/>
  <c r="BY98" i="1" s="1"/>
  <c r="BN98" i="1"/>
  <c r="BE98" i="1"/>
  <c r="AV98" i="1"/>
  <c r="AM98" i="1"/>
  <c r="AD98" i="1"/>
  <c r="W98" i="1"/>
  <c r="O98" i="1"/>
  <c r="P98" i="1" s="1"/>
  <c r="G98" i="1"/>
  <c r="B98" i="1"/>
  <c r="BV97" i="1"/>
  <c r="BU97" i="1"/>
  <c r="BT97" i="1"/>
  <c r="BS97" i="1"/>
  <c r="BR97" i="1"/>
  <c r="BQ97" i="1"/>
  <c r="BP97" i="1"/>
  <c r="BM97" i="1"/>
  <c r="BL97" i="1"/>
  <c r="BK97" i="1"/>
  <c r="BJ97" i="1"/>
  <c r="BI97" i="1"/>
  <c r="BH97" i="1"/>
  <c r="BG97" i="1"/>
  <c r="BD97" i="1"/>
  <c r="BC97" i="1"/>
  <c r="BB97" i="1"/>
  <c r="BA97" i="1"/>
  <c r="AZ97" i="1"/>
  <c r="AY97" i="1"/>
  <c r="AX97" i="1"/>
  <c r="AU97" i="1"/>
  <c r="AT97" i="1"/>
  <c r="AS97" i="1"/>
  <c r="AR97" i="1"/>
  <c r="AQ97" i="1"/>
  <c r="AP97" i="1"/>
  <c r="AO97" i="1"/>
  <c r="AL97" i="1"/>
  <c r="AK97" i="1"/>
  <c r="AJ97" i="1"/>
  <c r="AI97" i="1"/>
  <c r="AH97" i="1"/>
  <c r="AG97" i="1"/>
  <c r="AF97" i="1"/>
  <c r="AC97" i="1"/>
  <c r="AB97" i="1"/>
  <c r="AA97" i="1"/>
  <c r="Z97" i="1"/>
  <c r="V97" i="1"/>
  <c r="U97" i="1"/>
  <c r="T97" i="1"/>
  <c r="S97" i="1"/>
  <c r="R97" i="1"/>
  <c r="N97" i="1"/>
  <c r="M97" i="1"/>
  <c r="L97" i="1"/>
  <c r="K97" i="1"/>
  <c r="J97" i="1"/>
  <c r="G97" i="1"/>
  <c r="B97" i="1"/>
  <c r="BO96" i="1"/>
  <c r="BW96" i="1" s="1"/>
  <c r="BY96" i="1" s="1"/>
  <c r="BF96" i="1"/>
  <c r="BN96" i="1" s="1"/>
  <c r="AW96" i="1"/>
  <c r="AW95" i="1" s="1"/>
  <c r="AN96" i="1"/>
  <c r="AV96" i="1" s="1"/>
  <c r="AE96" i="1"/>
  <c r="AM96" i="1" s="1"/>
  <c r="Y96" i="1"/>
  <c r="Y95" i="1" s="1"/>
  <c r="R96" i="1"/>
  <c r="W96" i="1" s="1"/>
  <c r="O96" i="1"/>
  <c r="G96" i="1"/>
  <c r="B96" i="1"/>
  <c r="BV95" i="1"/>
  <c r="BU95" i="1"/>
  <c r="BT95" i="1"/>
  <c r="BS95" i="1"/>
  <c r="BR95" i="1"/>
  <c r="BQ95" i="1"/>
  <c r="BP95" i="1"/>
  <c r="BM95" i="1"/>
  <c r="BL95" i="1"/>
  <c r="BK95" i="1"/>
  <c r="BJ95" i="1"/>
  <c r="BI95" i="1"/>
  <c r="BH95" i="1"/>
  <c r="BG95" i="1"/>
  <c r="BD95" i="1"/>
  <c r="BC95" i="1"/>
  <c r="BB95" i="1"/>
  <c r="BA95" i="1"/>
  <c r="AZ95" i="1"/>
  <c r="AY95" i="1"/>
  <c r="AX95" i="1"/>
  <c r="AU95" i="1"/>
  <c r="AT95" i="1"/>
  <c r="AS95" i="1"/>
  <c r="AR95" i="1"/>
  <c r="AQ95" i="1"/>
  <c r="AP95" i="1"/>
  <c r="AO95" i="1"/>
  <c r="AL95" i="1"/>
  <c r="AK95" i="1"/>
  <c r="AJ95" i="1"/>
  <c r="AI95" i="1"/>
  <c r="AH95" i="1"/>
  <c r="AG95" i="1"/>
  <c r="AF95" i="1"/>
  <c r="AC95" i="1"/>
  <c r="AB95" i="1"/>
  <c r="AA95" i="1"/>
  <c r="Z95" i="1"/>
  <c r="V95" i="1"/>
  <c r="U95" i="1"/>
  <c r="T95" i="1"/>
  <c r="S95" i="1"/>
  <c r="N95" i="1"/>
  <c r="M95" i="1"/>
  <c r="L95" i="1"/>
  <c r="K95" i="1"/>
  <c r="J95" i="1"/>
  <c r="G95" i="1"/>
  <c r="B95" i="1"/>
  <c r="E94" i="1"/>
  <c r="D94" i="1"/>
  <c r="B94" i="1"/>
  <c r="BO93" i="1"/>
  <c r="BW93" i="1" s="1"/>
  <c r="BY93" i="1" s="1"/>
  <c r="BF93" i="1"/>
  <c r="BN93" i="1" s="1"/>
  <c r="AW93" i="1"/>
  <c r="BE93" i="1" s="1"/>
  <c r="AN93" i="1"/>
  <c r="AV93" i="1" s="1"/>
  <c r="AE93" i="1"/>
  <c r="AM93" i="1" s="1"/>
  <c r="Y93" i="1"/>
  <c r="AD93" i="1" s="1"/>
  <c r="R93" i="1"/>
  <c r="W93" i="1" s="1"/>
  <c r="O93" i="1"/>
  <c r="P93" i="1" s="1"/>
  <c r="G93" i="1"/>
  <c r="B93" i="1"/>
  <c r="BO92" i="1"/>
  <c r="BF92" i="1"/>
  <c r="BN92" i="1" s="1"/>
  <c r="AW92" i="1"/>
  <c r="AN92" i="1"/>
  <c r="AV92" i="1" s="1"/>
  <c r="AE92" i="1"/>
  <c r="Y92" i="1"/>
  <c r="AD92" i="1" s="1"/>
  <c r="R92" i="1"/>
  <c r="J92" i="1"/>
  <c r="O92" i="1" s="1"/>
  <c r="G92" i="1"/>
  <c r="B92" i="1"/>
  <c r="BV91" i="1"/>
  <c r="BV90" i="1" s="1"/>
  <c r="BU91" i="1"/>
  <c r="BU90" i="1" s="1"/>
  <c r="BT91" i="1"/>
  <c r="BT90" i="1" s="1"/>
  <c r="BS91" i="1"/>
  <c r="BS90" i="1" s="1"/>
  <c r="BR91" i="1"/>
  <c r="BR90" i="1" s="1"/>
  <c r="BQ91" i="1"/>
  <c r="BQ90" i="1" s="1"/>
  <c r="BP91" i="1"/>
  <c r="BP90" i="1" s="1"/>
  <c r="BM91" i="1"/>
  <c r="BM90" i="1" s="1"/>
  <c r="BL91" i="1"/>
  <c r="BL90" i="1" s="1"/>
  <c r="BK91" i="1"/>
  <c r="BK90" i="1" s="1"/>
  <c r="BJ91" i="1"/>
  <c r="BJ90" i="1" s="1"/>
  <c r="BI91" i="1"/>
  <c r="BI90" i="1" s="1"/>
  <c r="BH91" i="1"/>
  <c r="BH90" i="1" s="1"/>
  <c r="BG91" i="1"/>
  <c r="BG90" i="1" s="1"/>
  <c r="BD91" i="1"/>
  <c r="BD90" i="1" s="1"/>
  <c r="BC91" i="1"/>
  <c r="BC90" i="1" s="1"/>
  <c r="BB91" i="1"/>
  <c r="BB90" i="1" s="1"/>
  <c r="BA91" i="1"/>
  <c r="BA90" i="1" s="1"/>
  <c r="AZ91" i="1"/>
  <c r="AZ90" i="1" s="1"/>
  <c r="AY91" i="1"/>
  <c r="AY90" i="1" s="1"/>
  <c r="AX91" i="1"/>
  <c r="AX90" i="1" s="1"/>
  <c r="AU91" i="1"/>
  <c r="AU90" i="1" s="1"/>
  <c r="AT91" i="1"/>
  <c r="AT90" i="1" s="1"/>
  <c r="AS91" i="1"/>
  <c r="AS90" i="1" s="1"/>
  <c r="AR91" i="1"/>
  <c r="AR90" i="1" s="1"/>
  <c r="AQ91" i="1"/>
  <c r="AQ90" i="1" s="1"/>
  <c r="AP91" i="1"/>
  <c r="AP90" i="1" s="1"/>
  <c r="AO91" i="1"/>
  <c r="AO90" i="1" s="1"/>
  <c r="AL91" i="1"/>
  <c r="AL90" i="1" s="1"/>
  <c r="AK91" i="1"/>
  <c r="AK90" i="1" s="1"/>
  <c r="AJ91" i="1"/>
  <c r="AJ90" i="1" s="1"/>
  <c r="AI91" i="1"/>
  <c r="AI90" i="1" s="1"/>
  <c r="AH91" i="1"/>
  <c r="AH90" i="1" s="1"/>
  <c r="AG91" i="1"/>
  <c r="AG90" i="1" s="1"/>
  <c r="AF91" i="1"/>
  <c r="AF90" i="1" s="1"/>
  <c r="AC91" i="1"/>
  <c r="AC90" i="1" s="1"/>
  <c r="AB91" i="1"/>
  <c r="AB90" i="1" s="1"/>
  <c r="AA91" i="1"/>
  <c r="AA90" i="1" s="1"/>
  <c r="Z91" i="1"/>
  <c r="Z90" i="1" s="1"/>
  <c r="V91" i="1"/>
  <c r="V90" i="1" s="1"/>
  <c r="U91" i="1"/>
  <c r="U90" i="1" s="1"/>
  <c r="T91" i="1"/>
  <c r="T90" i="1" s="1"/>
  <c r="S91" i="1"/>
  <c r="S90" i="1" s="1"/>
  <c r="N91" i="1"/>
  <c r="N90" i="1" s="1"/>
  <c r="M91" i="1"/>
  <c r="M90" i="1" s="1"/>
  <c r="L91" i="1"/>
  <c r="L90" i="1" s="1"/>
  <c r="K91" i="1"/>
  <c r="K90" i="1" s="1"/>
  <c r="G91" i="1"/>
  <c r="B91" i="1"/>
  <c r="E90" i="1"/>
  <c r="D90" i="1"/>
  <c r="B90" i="1"/>
  <c r="BW89" i="1"/>
  <c r="BY89" i="1" s="1"/>
  <c r="BN89" i="1"/>
  <c r="BE89" i="1"/>
  <c r="AV89" i="1"/>
  <c r="AM89" i="1"/>
  <c r="AD89" i="1"/>
  <c r="W89" i="1"/>
  <c r="O89" i="1"/>
  <c r="P89" i="1" s="1"/>
  <c r="G89" i="1"/>
  <c r="B89" i="1"/>
  <c r="BV88" i="1"/>
  <c r="BU88" i="1"/>
  <c r="BT88" i="1"/>
  <c r="BS88" i="1"/>
  <c r="BR88" i="1"/>
  <c r="BQ88" i="1"/>
  <c r="BP88" i="1"/>
  <c r="BM88" i="1"/>
  <c r="BL88" i="1"/>
  <c r="BK88" i="1"/>
  <c r="BJ88" i="1"/>
  <c r="BI88" i="1"/>
  <c r="BH88" i="1"/>
  <c r="BG88" i="1"/>
  <c r="BD88" i="1"/>
  <c r="BC88" i="1"/>
  <c r="BB88" i="1"/>
  <c r="BA88" i="1"/>
  <c r="AZ88" i="1"/>
  <c r="AY88" i="1"/>
  <c r="AX88" i="1"/>
  <c r="AU88" i="1"/>
  <c r="AT88" i="1"/>
  <c r="AS88" i="1"/>
  <c r="AR88" i="1"/>
  <c r="AQ88" i="1"/>
  <c r="AP88" i="1"/>
  <c r="AO88" i="1"/>
  <c r="AL88" i="1"/>
  <c r="AK88" i="1"/>
  <c r="AJ88" i="1"/>
  <c r="AI88" i="1"/>
  <c r="AH88" i="1"/>
  <c r="AG88" i="1"/>
  <c r="AF88" i="1"/>
  <c r="AC88" i="1"/>
  <c r="AB88" i="1"/>
  <c r="AA88" i="1"/>
  <c r="Z88" i="1"/>
  <c r="V88" i="1"/>
  <c r="U88" i="1"/>
  <c r="T88" i="1"/>
  <c r="S88" i="1"/>
  <c r="R88" i="1"/>
  <c r="N88" i="1"/>
  <c r="M88" i="1"/>
  <c r="L88" i="1"/>
  <c r="K88" i="1"/>
  <c r="J88" i="1"/>
  <c r="G88" i="1"/>
  <c r="B88" i="1"/>
  <c r="BO87" i="1"/>
  <c r="BW87" i="1" s="1"/>
  <c r="BY87" i="1" s="1"/>
  <c r="BF87" i="1"/>
  <c r="AW87" i="1"/>
  <c r="BE87" i="1" s="1"/>
  <c r="AN87" i="1"/>
  <c r="AE87" i="1"/>
  <c r="AM87" i="1" s="1"/>
  <c r="Y87" i="1"/>
  <c r="AD87" i="1" s="1"/>
  <c r="R87" i="1"/>
  <c r="W87" i="1" s="1"/>
  <c r="O87" i="1"/>
  <c r="G87" i="1"/>
  <c r="B87" i="1"/>
  <c r="BV86" i="1"/>
  <c r="BU86" i="1"/>
  <c r="BT86" i="1"/>
  <c r="BS86" i="1"/>
  <c r="BR86" i="1"/>
  <c r="BQ86" i="1"/>
  <c r="BP86" i="1"/>
  <c r="BM86" i="1"/>
  <c r="BL86" i="1"/>
  <c r="BK86" i="1"/>
  <c r="BJ86" i="1"/>
  <c r="BI86" i="1"/>
  <c r="BH86" i="1"/>
  <c r="BG86" i="1"/>
  <c r="BD86" i="1"/>
  <c r="BC86" i="1"/>
  <c r="BB86" i="1"/>
  <c r="BA86" i="1"/>
  <c r="AZ86" i="1"/>
  <c r="AY86" i="1"/>
  <c r="AX86" i="1"/>
  <c r="AU86" i="1"/>
  <c r="AT86" i="1"/>
  <c r="AS86" i="1"/>
  <c r="AR86" i="1"/>
  <c r="AQ86" i="1"/>
  <c r="AP86" i="1"/>
  <c r="AO86" i="1"/>
  <c r="AL86" i="1"/>
  <c r="AK86" i="1"/>
  <c r="AJ86" i="1"/>
  <c r="AI86" i="1"/>
  <c r="AH86" i="1"/>
  <c r="AG86" i="1"/>
  <c r="AF86" i="1"/>
  <c r="AC86" i="1"/>
  <c r="AB86" i="1"/>
  <c r="AA86" i="1"/>
  <c r="Z86" i="1"/>
  <c r="V86" i="1"/>
  <c r="U86" i="1"/>
  <c r="T86" i="1"/>
  <c r="S86" i="1"/>
  <c r="N86" i="1"/>
  <c r="M86" i="1"/>
  <c r="L86" i="1"/>
  <c r="K86" i="1"/>
  <c r="J86" i="1"/>
  <c r="G86" i="1"/>
  <c r="B86" i="1"/>
  <c r="BW85" i="1"/>
  <c r="BY85" i="1" s="1"/>
  <c r="BN85" i="1"/>
  <c r="BE85" i="1"/>
  <c r="AV85" i="1"/>
  <c r="AM85" i="1"/>
  <c r="AD85" i="1"/>
  <c r="W85" i="1"/>
  <c r="O85" i="1"/>
  <c r="G85" i="1"/>
  <c r="B85" i="1"/>
  <c r="BV84" i="1"/>
  <c r="BU84" i="1"/>
  <c r="BT84" i="1"/>
  <c r="BS84" i="1"/>
  <c r="BR84" i="1"/>
  <c r="BQ84" i="1"/>
  <c r="BP84" i="1"/>
  <c r="BO84" i="1"/>
  <c r="BM84" i="1"/>
  <c r="BL84" i="1"/>
  <c r="BK84" i="1"/>
  <c r="BJ84" i="1"/>
  <c r="BI84" i="1"/>
  <c r="BH84" i="1"/>
  <c r="BG84" i="1"/>
  <c r="BF84" i="1"/>
  <c r="BD84" i="1"/>
  <c r="BC84" i="1"/>
  <c r="BB84" i="1"/>
  <c r="BA84" i="1"/>
  <c r="AZ84" i="1"/>
  <c r="AY84" i="1"/>
  <c r="AX84" i="1"/>
  <c r="AW84" i="1"/>
  <c r="AU84" i="1"/>
  <c r="AT84" i="1"/>
  <c r="AS84" i="1"/>
  <c r="AR84" i="1"/>
  <c r="AQ84" i="1"/>
  <c r="AP84" i="1"/>
  <c r="AO84" i="1"/>
  <c r="AN84" i="1"/>
  <c r="AL84" i="1"/>
  <c r="AK84" i="1"/>
  <c r="AJ84" i="1"/>
  <c r="AI84" i="1"/>
  <c r="AH84" i="1"/>
  <c r="AG84" i="1"/>
  <c r="AF84" i="1"/>
  <c r="AE84" i="1"/>
  <c r="AC84" i="1"/>
  <c r="AB84" i="1"/>
  <c r="AA84" i="1"/>
  <c r="Z84" i="1"/>
  <c r="Y84" i="1"/>
  <c r="V84" i="1"/>
  <c r="U84" i="1"/>
  <c r="T84" i="1"/>
  <c r="S84" i="1"/>
  <c r="R84" i="1"/>
  <c r="N84" i="1"/>
  <c r="M84" i="1"/>
  <c r="L84" i="1"/>
  <c r="K84" i="1"/>
  <c r="J84" i="1"/>
  <c r="G84" i="1"/>
  <c r="B84" i="1"/>
  <c r="E83" i="1"/>
  <c r="D83" i="1"/>
  <c r="B83" i="1"/>
  <c r="BW82" i="1"/>
  <c r="BY82" i="1" s="1"/>
  <c r="BN82" i="1"/>
  <c r="BE82" i="1"/>
  <c r="AV82" i="1"/>
  <c r="AM82" i="1"/>
  <c r="AD82" i="1"/>
  <c r="W82" i="1"/>
  <c r="O82" i="1"/>
  <c r="P82" i="1" s="1"/>
  <c r="G82" i="1"/>
  <c r="B82" i="1"/>
  <c r="BW81" i="1"/>
  <c r="BY81" i="1" s="1"/>
  <c r="BN81" i="1"/>
  <c r="BE81" i="1"/>
  <c r="AV81" i="1"/>
  <c r="AM81" i="1"/>
  <c r="AD81" i="1"/>
  <c r="W81" i="1"/>
  <c r="O81" i="1"/>
  <c r="G81" i="1"/>
  <c r="B81" i="1"/>
  <c r="BO80" i="1"/>
  <c r="BW80" i="1" s="1"/>
  <c r="BY80" i="1" s="1"/>
  <c r="BF80" i="1"/>
  <c r="BN80" i="1" s="1"/>
  <c r="AW80" i="1"/>
  <c r="BE80" i="1" s="1"/>
  <c r="AN80" i="1"/>
  <c r="AV80" i="1" s="1"/>
  <c r="AE80" i="1"/>
  <c r="AM80" i="1" s="1"/>
  <c r="Y80" i="1"/>
  <c r="AD80" i="1" s="1"/>
  <c r="R80" i="1"/>
  <c r="W80" i="1" s="1"/>
  <c r="J80" i="1"/>
  <c r="J78" i="1" s="1"/>
  <c r="G80" i="1"/>
  <c r="B80" i="1"/>
  <c r="BW79" i="1"/>
  <c r="BY79" i="1" s="1"/>
  <c r="BN79" i="1"/>
  <c r="BE79" i="1"/>
  <c r="AV79" i="1"/>
  <c r="AM79" i="1"/>
  <c r="AD79" i="1"/>
  <c r="W79" i="1"/>
  <c r="O79" i="1"/>
  <c r="P79" i="1" s="1"/>
  <c r="G79" i="1"/>
  <c r="B79" i="1"/>
  <c r="BV78" i="1"/>
  <c r="BU78" i="1"/>
  <c r="BT78" i="1"/>
  <c r="BS78" i="1"/>
  <c r="BR78" i="1"/>
  <c r="BQ78" i="1"/>
  <c r="BP78" i="1"/>
  <c r="BM78" i="1"/>
  <c r="BL78" i="1"/>
  <c r="BK78" i="1"/>
  <c r="BJ78" i="1"/>
  <c r="BI78" i="1"/>
  <c r="BH78" i="1"/>
  <c r="BG78" i="1"/>
  <c r="BD78" i="1"/>
  <c r="BC78" i="1"/>
  <c r="BB78" i="1"/>
  <c r="BA78" i="1"/>
  <c r="AZ78" i="1"/>
  <c r="AY78" i="1"/>
  <c r="AX78" i="1"/>
  <c r="AU78" i="1"/>
  <c r="AT78" i="1"/>
  <c r="AS78" i="1"/>
  <c r="AR78" i="1"/>
  <c r="AQ78" i="1"/>
  <c r="AP78" i="1"/>
  <c r="AO78" i="1"/>
  <c r="AL78" i="1"/>
  <c r="AK78" i="1"/>
  <c r="AJ78" i="1"/>
  <c r="AI78" i="1"/>
  <c r="AH78" i="1"/>
  <c r="AG78" i="1"/>
  <c r="AF78" i="1"/>
  <c r="AC78" i="1"/>
  <c r="AB78" i="1"/>
  <c r="AA78" i="1"/>
  <c r="Z78" i="1"/>
  <c r="V78" i="1"/>
  <c r="U78" i="1"/>
  <c r="T78" i="1"/>
  <c r="S78" i="1"/>
  <c r="N78" i="1"/>
  <c r="M78" i="1"/>
  <c r="L78" i="1"/>
  <c r="K78" i="1"/>
  <c r="G78" i="1"/>
  <c r="B78" i="1"/>
  <c r="BO77" i="1"/>
  <c r="BW77" i="1" s="1"/>
  <c r="BY77" i="1" s="1"/>
  <c r="BF77" i="1"/>
  <c r="BN77" i="1" s="1"/>
  <c r="AW77" i="1"/>
  <c r="BE77" i="1" s="1"/>
  <c r="AN77" i="1"/>
  <c r="AV77" i="1" s="1"/>
  <c r="AE77" i="1"/>
  <c r="AM77" i="1" s="1"/>
  <c r="Y77" i="1"/>
  <c r="AD77" i="1" s="1"/>
  <c r="R77" i="1"/>
  <c r="W77" i="1" s="1"/>
  <c r="J77" i="1"/>
  <c r="O77" i="1" s="1"/>
  <c r="P77" i="1" s="1"/>
  <c r="G77" i="1"/>
  <c r="B77" i="1"/>
  <c r="BW76" i="1"/>
  <c r="BY76" i="1" s="1"/>
  <c r="BN76" i="1"/>
  <c r="BE76" i="1"/>
  <c r="AV76" i="1"/>
  <c r="AM76" i="1"/>
  <c r="AD76" i="1"/>
  <c r="W76" i="1"/>
  <c r="O76" i="1"/>
  <c r="P76" i="1" s="1"/>
  <c r="G76" i="1"/>
  <c r="B76" i="1"/>
  <c r="BV75" i="1"/>
  <c r="BU75" i="1"/>
  <c r="BT75" i="1"/>
  <c r="BS75" i="1"/>
  <c r="BR75" i="1"/>
  <c r="BQ75" i="1"/>
  <c r="BP75" i="1"/>
  <c r="BM75" i="1"/>
  <c r="BL75" i="1"/>
  <c r="BK75" i="1"/>
  <c r="BJ75" i="1"/>
  <c r="BI75" i="1"/>
  <c r="BH75" i="1"/>
  <c r="BG75" i="1"/>
  <c r="BD75" i="1"/>
  <c r="BC75" i="1"/>
  <c r="BB75" i="1"/>
  <c r="BA75" i="1"/>
  <c r="AZ75" i="1"/>
  <c r="AY75" i="1"/>
  <c r="AX75" i="1"/>
  <c r="AU75" i="1"/>
  <c r="AT75" i="1"/>
  <c r="AS75" i="1"/>
  <c r="AR75" i="1"/>
  <c r="AQ75" i="1"/>
  <c r="AP75" i="1"/>
  <c r="AO75" i="1"/>
  <c r="AL75" i="1"/>
  <c r="AK75" i="1"/>
  <c r="AJ75" i="1"/>
  <c r="AI75" i="1"/>
  <c r="AH75" i="1"/>
  <c r="AG75" i="1"/>
  <c r="AF75" i="1"/>
  <c r="AC75" i="1"/>
  <c r="AB75" i="1"/>
  <c r="AA75" i="1"/>
  <c r="Z75" i="1"/>
  <c r="V75" i="1"/>
  <c r="U75" i="1"/>
  <c r="T75" i="1"/>
  <c r="S75" i="1"/>
  <c r="N75" i="1"/>
  <c r="M75" i="1"/>
  <c r="L75" i="1"/>
  <c r="K75" i="1"/>
  <c r="J75" i="1"/>
  <c r="G75" i="1"/>
  <c r="B75" i="1"/>
  <c r="BW74" i="1"/>
  <c r="BY74" i="1" s="1"/>
  <c r="BN74" i="1"/>
  <c r="BE74" i="1"/>
  <c r="AV74" i="1"/>
  <c r="AM74" i="1"/>
  <c r="AD74" i="1"/>
  <c r="W74" i="1"/>
  <c r="J74" i="1"/>
  <c r="O74" i="1" s="1"/>
  <c r="P74" i="1" s="1"/>
  <c r="G74" i="1"/>
  <c r="B74" i="1"/>
  <c r="BW73" i="1"/>
  <c r="BY73" i="1" s="1"/>
  <c r="BN73" i="1"/>
  <c r="BE73" i="1"/>
  <c r="AV73" i="1"/>
  <c r="AM73" i="1"/>
  <c r="Y73" i="1"/>
  <c r="R73" i="1"/>
  <c r="W73" i="1" s="1"/>
  <c r="J73" i="1"/>
  <c r="O73" i="1" s="1"/>
  <c r="G73" i="1"/>
  <c r="B73" i="1"/>
  <c r="BV72" i="1"/>
  <c r="BU72" i="1"/>
  <c r="BT72" i="1"/>
  <c r="BS72" i="1"/>
  <c r="BR72" i="1"/>
  <c r="BQ72" i="1"/>
  <c r="BP72" i="1"/>
  <c r="BO72" i="1"/>
  <c r="BO71" i="1" s="1"/>
  <c r="BM72" i="1"/>
  <c r="BL72" i="1"/>
  <c r="BK72" i="1"/>
  <c r="BJ72" i="1"/>
  <c r="BI72" i="1"/>
  <c r="BH72" i="1"/>
  <c r="BG72" i="1"/>
  <c r="BF72" i="1"/>
  <c r="BF71" i="1" s="1"/>
  <c r="BD72" i="1"/>
  <c r="BC72" i="1"/>
  <c r="BB72" i="1"/>
  <c r="BA72" i="1"/>
  <c r="AZ72" i="1"/>
  <c r="AY72" i="1"/>
  <c r="AX72" i="1"/>
  <c r="AW72" i="1"/>
  <c r="AW71" i="1" s="1"/>
  <c r="AU72" i="1"/>
  <c r="AT72" i="1"/>
  <c r="AS72" i="1"/>
  <c r="AR72" i="1"/>
  <c r="AQ72" i="1"/>
  <c r="AP72" i="1"/>
  <c r="AO72" i="1"/>
  <c r="AN72" i="1"/>
  <c r="AN71" i="1" s="1"/>
  <c r="AL72" i="1"/>
  <c r="AK72" i="1"/>
  <c r="AJ72" i="1"/>
  <c r="AI72" i="1"/>
  <c r="AH72" i="1"/>
  <c r="AG72" i="1"/>
  <c r="AF72" i="1"/>
  <c r="AE72" i="1"/>
  <c r="AE71" i="1" s="1"/>
  <c r="AC72" i="1"/>
  <c r="AB72" i="1"/>
  <c r="AA72" i="1"/>
  <c r="Z72" i="1"/>
  <c r="V72" i="1"/>
  <c r="U72" i="1"/>
  <c r="T72" i="1"/>
  <c r="S72" i="1"/>
  <c r="N72" i="1"/>
  <c r="M72" i="1"/>
  <c r="L72" i="1"/>
  <c r="K72" i="1"/>
  <c r="G72" i="1"/>
  <c r="B72" i="1"/>
  <c r="E71" i="1"/>
  <c r="D71" i="1"/>
  <c r="B71" i="1"/>
  <c r="B70" i="1"/>
  <c r="BW69" i="1"/>
  <c r="BY69" i="1" s="1"/>
  <c r="BN69" i="1"/>
  <c r="BE69" i="1"/>
  <c r="AV69" i="1"/>
  <c r="AM69" i="1"/>
  <c r="AD69" i="1"/>
  <c r="W69" i="1"/>
  <c r="O69" i="1"/>
  <c r="P69" i="1" s="1"/>
  <c r="G69" i="1"/>
  <c r="B69" i="1"/>
  <c r="BV68" i="1"/>
  <c r="BU68" i="1"/>
  <c r="BT68" i="1"/>
  <c r="BS68" i="1"/>
  <c r="BR68" i="1"/>
  <c r="BQ68" i="1"/>
  <c r="BP68" i="1"/>
  <c r="BO68" i="1"/>
  <c r="BM68" i="1"/>
  <c r="BL68" i="1"/>
  <c r="BK68" i="1"/>
  <c r="BJ68" i="1"/>
  <c r="BI68" i="1"/>
  <c r="BH68" i="1"/>
  <c r="BG68" i="1"/>
  <c r="BF68" i="1"/>
  <c r="BD68" i="1"/>
  <c r="BC68" i="1"/>
  <c r="BB68" i="1"/>
  <c r="BA68" i="1"/>
  <c r="AZ68" i="1"/>
  <c r="AY68" i="1"/>
  <c r="AX68" i="1"/>
  <c r="AW68" i="1"/>
  <c r="AU68" i="1"/>
  <c r="AT68" i="1"/>
  <c r="AS68" i="1"/>
  <c r="AR68" i="1"/>
  <c r="AQ68" i="1"/>
  <c r="AP68" i="1"/>
  <c r="AO68" i="1"/>
  <c r="AL68" i="1"/>
  <c r="AK68" i="1"/>
  <c r="AJ68" i="1"/>
  <c r="AI68" i="1"/>
  <c r="AH68" i="1"/>
  <c r="AG68" i="1"/>
  <c r="AF68" i="1"/>
  <c r="AC68" i="1"/>
  <c r="AB68" i="1"/>
  <c r="AA68" i="1"/>
  <c r="Z68" i="1"/>
  <c r="V68" i="1"/>
  <c r="U68" i="1"/>
  <c r="T68" i="1"/>
  <c r="S68" i="1"/>
  <c r="R68" i="1"/>
  <c r="N68" i="1"/>
  <c r="M68" i="1"/>
  <c r="L68" i="1"/>
  <c r="K68" i="1"/>
  <c r="J68" i="1"/>
  <c r="G68" i="1"/>
  <c r="B68" i="1"/>
  <c r="BW67" i="1"/>
  <c r="BY67" i="1" s="1"/>
  <c r="BN67" i="1"/>
  <c r="BE67" i="1"/>
  <c r="AV67" i="1"/>
  <c r="AM67" i="1"/>
  <c r="AD67" i="1"/>
  <c r="W67" i="1"/>
  <c r="O67" i="1"/>
  <c r="G67" i="1"/>
  <c r="B67" i="1"/>
  <c r="BW66" i="1"/>
  <c r="BY66" i="1" s="1"/>
  <c r="BN66" i="1"/>
  <c r="BE66" i="1"/>
  <c r="AV66" i="1"/>
  <c r="AM66" i="1"/>
  <c r="AD66" i="1"/>
  <c r="W66" i="1"/>
  <c r="O66" i="1"/>
  <c r="G66" i="1"/>
  <c r="B66" i="1"/>
  <c r="BW65" i="1"/>
  <c r="BY65" i="1" s="1"/>
  <c r="BN65" i="1"/>
  <c r="BE65" i="1"/>
  <c r="AV65" i="1"/>
  <c r="AM65" i="1"/>
  <c r="AD65" i="1"/>
  <c r="W65" i="1"/>
  <c r="O65" i="1"/>
  <c r="G65" i="1"/>
  <c r="B65" i="1"/>
  <c r="BW64" i="1"/>
  <c r="BY64" i="1" s="1"/>
  <c r="BN64" i="1"/>
  <c r="BE64" i="1"/>
  <c r="AV64" i="1"/>
  <c r="AM64" i="1"/>
  <c r="AD64" i="1"/>
  <c r="W64" i="1"/>
  <c r="O64" i="1"/>
  <c r="G64" i="1"/>
  <c r="B64" i="1"/>
  <c r="BW63" i="1"/>
  <c r="BY63" i="1" s="1"/>
  <c r="BN63" i="1"/>
  <c r="BE63" i="1"/>
  <c r="AV63" i="1"/>
  <c r="AM63" i="1"/>
  <c r="AD63" i="1"/>
  <c r="R63" i="1"/>
  <c r="W63" i="1" s="1"/>
  <c r="O63" i="1"/>
  <c r="G63" i="1"/>
  <c r="B63" i="1"/>
  <c r="BV62" i="1"/>
  <c r="BU62" i="1"/>
  <c r="BT62" i="1"/>
  <c r="BS62" i="1"/>
  <c r="BR62" i="1"/>
  <c r="BQ62" i="1"/>
  <c r="BP62" i="1"/>
  <c r="BO62" i="1"/>
  <c r="BM62" i="1"/>
  <c r="BL62" i="1"/>
  <c r="BK62" i="1"/>
  <c r="BJ62" i="1"/>
  <c r="BI62" i="1"/>
  <c r="BH62" i="1"/>
  <c r="BG62" i="1"/>
  <c r="BF62" i="1"/>
  <c r="BD62" i="1"/>
  <c r="BC62" i="1"/>
  <c r="BB62" i="1"/>
  <c r="BA62" i="1"/>
  <c r="AZ62" i="1"/>
  <c r="AY62" i="1"/>
  <c r="AX62" i="1"/>
  <c r="AW62" i="1"/>
  <c r="AU62" i="1"/>
  <c r="AT62" i="1"/>
  <c r="AS62" i="1"/>
  <c r="AR62" i="1"/>
  <c r="AQ62" i="1"/>
  <c r="AP62" i="1"/>
  <c r="AO62" i="1"/>
  <c r="AL62" i="1"/>
  <c r="AK62" i="1"/>
  <c r="AJ62" i="1"/>
  <c r="AI62" i="1"/>
  <c r="AH62" i="1"/>
  <c r="AG62" i="1"/>
  <c r="AF62" i="1"/>
  <c r="AC62" i="1"/>
  <c r="AB62" i="1"/>
  <c r="AA62" i="1"/>
  <c r="Z62" i="1"/>
  <c r="V62" i="1"/>
  <c r="U62" i="1"/>
  <c r="T62" i="1"/>
  <c r="S62" i="1"/>
  <c r="N62" i="1"/>
  <c r="M62" i="1"/>
  <c r="L62" i="1"/>
  <c r="K62" i="1"/>
  <c r="J62" i="1"/>
  <c r="G62" i="1"/>
  <c r="B62" i="1"/>
  <c r="BW61" i="1"/>
  <c r="BY61" i="1" s="1"/>
  <c r="BN61" i="1"/>
  <c r="BE61" i="1"/>
  <c r="AV61" i="1"/>
  <c r="AM61" i="1"/>
  <c r="AD61" i="1"/>
  <c r="R61" i="1"/>
  <c r="R60" i="1" s="1"/>
  <c r="J61" i="1"/>
  <c r="G61" i="1"/>
  <c r="B61" i="1"/>
  <c r="BV60" i="1"/>
  <c r="BU60" i="1"/>
  <c r="BT60" i="1"/>
  <c r="BS60" i="1"/>
  <c r="BR60" i="1"/>
  <c r="BQ60" i="1"/>
  <c r="BP60" i="1"/>
  <c r="BO60" i="1"/>
  <c r="BM60" i="1"/>
  <c r="BL60" i="1"/>
  <c r="BK60" i="1"/>
  <c r="BJ60" i="1"/>
  <c r="BI60" i="1"/>
  <c r="BH60" i="1"/>
  <c r="BG60" i="1"/>
  <c r="BF60" i="1"/>
  <c r="BD60" i="1"/>
  <c r="BC60" i="1"/>
  <c r="BC59" i="1" s="1"/>
  <c r="BB60" i="1"/>
  <c r="BA60" i="1"/>
  <c r="AZ60" i="1"/>
  <c r="AY60" i="1"/>
  <c r="AX60" i="1"/>
  <c r="AW60" i="1"/>
  <c r="AU60" i="1"/>
  <c r="AT60" i="1"/>
  <c r="AS60" i="1"/>
  <c r="AR60" i="1"/>
  <c r="AQ60" i="1"/>
  <c r="AP60" i="1"/>
  <c r="AO60" i="1"/>
  <c r="AL60" i="1"/>
  <c r="AK60" i="1"/>
  <c r="AJ60" i="1"/>
  <c r="AI60" i="1"/>
  <c r="AH60" i="1"/>
  <c r="AG60" i="1"/>
  <c r="AF60" i="1"/>
  <c r="AC60" i="1"/>
  <c r="AB60" i="1"/>
  <c r="AA60" i="1"/>
  <c r="Z60" i="1"/>
  <c r="V60" i="1"/>
  <c r="U60" i="1"/>
  <c r="T60" i="1"/>
  <c r="S60" i="1"/>
  <c r="S59" i="1" s="1"/>
  <c r="S50" i="1" s="1"/>
  <c r="S49" i="1" s="1"/>
  <c r="N60" i="1"/>
  <c r="M60" i="1"/>
  <c r="L60" i="1"/>
  <c r="K60" i="1"/>
  <c r="G60" i="1"/>
  <c r="B60" i="1"/>
  <c r="AN59" i="1"/>
  <c r="AE59" i="1"/>
  <c r="Y59" i="1"/>
  <c r="E59" i="1"/>
  <c r="D59" i="1"/>
  <c r="B59" i="1"/>
  <c r="BW58" i="1"/>
  <c r="BY58" i="1" s="1"/>
  <c r="BN58" i="1"/>
  <c r="BE58" i="1"/>
  <c r="AV58" i="1"/>
  <c r="AM58" i="1"/>
  <c r="AD58" i="1"/>
  <c r="W58" i="1"/>
  <c r="O58" i="1"/>
  <c r="P58" i="1" s="1"/>
  <c r="G58" i="1"/>
  <c r="BW57" i="1"/>
  <c r="BY57" i="1" s="1"/>
  <c r="BN57" i="1"/>
  <c r="BE57" i="1"/>
  <c r="AV57" i="1"/>
  <c r="AM57" i="1"/>
  <c r="AD57" i="1"/>
  <c r="W57" i="1"/>
  <c r="O57" i="1"/>
  <c r="P57" i="1" s="1"/>
  <c r="G57" i="1"/>
  <c r="BW56" i="1"/>
  <c r="BY56" i="1" s="1"/>
  <c r="BN56" i="1"/>
  <c r="BE56" i="1"/>
  <c r="AV56" i="1"/>
  <c r="AM56" i="1"/>
  <c r="AD56" i="1"/>
  <c r="W56" i="1"/>
  <c r="O56" i="1"/>
  <c r="P56" i="1" s="1"/>
  <c r="G56" i="1"/>
  <c r="BW55" i="1"/>
  <c r="BY55" i="1" s="1"/>
  <c r="BN55" i="1"/>
  <c r="BE55" i="1"/>
  <c r="AV55" i="1"/>
  <c r="AM55" i="1"/>
  <c r="AD55" i="1"/>
  <c r="W55" i="1"/>
  <c r="O55" i="1"/>
  <c r="P55" i="1" s="1"/>
  <c r="G55" i="1"/>
  <c r="BO54" i="1"/>
  <c r="BF54" i="1"/>
  <c r="BN54" i="1" s="1"/>
  <c r="AW54" i="1"/>
  <c r="BE54" i="1" s="1"/>
  <c r="AN54" i="1"/>
  <c r="AE54" i="1"/>
  <c r="AM54" i="1" s="1"/>
  <c r="Y54" i="1"/>
  <c r="AD54" i="1" s="1"/>
  <c r="R54" i="1"/>
  <c r="W54" i="1" s="1"/>
  <c r="J54" i="1"/>
  <c r="G54" i="1"/>
  <c r="B54" i="1"/>
  <c r="BW53" i="1"/>
  <c r="BY53" i="1" s="1"/>
  <c r="BN53" i="1"/>
  <c r="BE53" i="1"/>
  <c r="AV53" i="1"/>
  <c r="AM53" i="1"/>
  <c r="AD53" i="1"/>
  <c r="W53" i="1"/>
  <c r="J53" i="1"/>
  <c r="O53" i="1" s="1"/>
  <c r="P53" i="1" s="1"/>
  <c r="G53" i="1"/>
  <c r="BW52" i="1"/>
  <c r="BY52" i="1" s="1"/>
  <c r="BN52" i="1"/>
  <c r="BE52" i="1"/>
  <c r="AV52" i="1"/>
  <c r="AM52" i="1"/>
  <c r="AD52" i="1"/>
  <c r="X52" i="1"/>
  <c r="W52" i="1"/>
  <c r="Q52" i="1"/>
  <c r="O52" i="1"/>
  <c r="P52" i="1" s="1"/>
  <c r="G52" i="1"/>
  <c r="BW51" i="1"/>
  <c r="BY51" i="1" s="1"/>
  <c r="BN51" i="1"/>
  <c r="BE51" i="1"/>
  <c r="AV51" i="1"/>
  <c r="AM51" i="1"/>
  <c r="AD51" i="1"/>
  <c r="W51" i="1"/>
  <c r="O51" i="1"/>
  <c r="P51" i="1" s="1"/>
  <c r="G51" i="1"/>
  <c r="BO50" i="1"/>
  <c r="BF50" i="1"/>
  <c r="AW50" i="1"/>
  <c r="R50" i="1"/>
  <c r="R49" i="1" s="1"/>
  <c r="G50" i="1"/>
  <c r="B50" i="1"/>
  <c r="E49" i="1"/>
  <c r="D49" i="1"/>
  <c r="B49" i="1"/>
  <c r="B48" i="1"/>
  <c r="BW47" i="1"/>
  <c r="BY47" i="1" s="1"/>
  <c r="BN47" i="1"/>
  <c r="BE47" i="1"/>
  <c r="AV47" i="1"/>
  <c r="AM47" i="1"/>
  <c r="AD47" i="1"/>
  <c r="W47" i="1"/>
  <c r="O47" i="1"/>
  <c r="P47" i="1" s="1"/>
  <c r="G47" i="1"/>
  <c r="BO46" i="1"/>
  <c r="BW46" i="1" s="1"/>
  <c r="BX46" i="1" s="1"/>
  <c r="BY46" i="1" s="1"/>
  <c r="BF46" i="1"/>
  <c r="BN46" i="1" s="1"/>
  <c r="AW46" i="1"/>
  <c r="AV46" i="1"/>
  <c r="AM46" i="1"/>
  <c r="AD46" i="1"/>
  <c r="W46" i="1"/>
  <c r="J46" i="1"/>
  <c r="O46" i="1" s="1"/>
  <c r="P46" i="1" s="1"/>
  <c r="G46" i="1"/>
  <c r="BW45" i="1"/>
  <c r="BY45" i="1" s="1"/>
  <c r="BN45" i="1"/>
  <c r="BE45" i="1"/>
  <c r="AV45" i="1"/>
  <c r="AM45" i="1"/>
  <c r="AD45" i="1"/>
  <c r="R45" i="1"/>
  <c r="R44" i="1" s="1"/>
  <c r="O45" i="1"/>
  <c r="G45" i="1"/>
  <c r="B45" i="1"/>
  <c r="BV44" i="1"/>
  <c r="BU44" i="1"/>
  <c r="BT44" i="1"/>
  <c r="BS44" i="1"/>
  <c r="BR44" i="1"/>
  <c r="BQ44" i="1"/>
  <c r="BP44" i="1"/>
  <c r="BO44" i="1"/>
  <c r="BM44" i="1"/>
  <c r="BL44" i="1"/>
  <c r="BK44" i="1"/>
  <c r="BJ44" i="1"/>
  <c r="BI44" i="1"/>
  <c r="BH44" i="1"/>
  <c r="BG44" i="1"/>
  <c r="BF44" i="1"/>
  <c r="BD44" i="1"/>
  <c r="BC44" i="1"/>
  <c r="BB44" i="1"/>
  <c r="BA44" i="1"/>
  <c r="AZ44" i="1"/>
  <c r="AY44" i="1"/>
  <c r="AX44" i="1"/>
  <c r="AW44" i="1"/>
  <c r="AU44" i="1"/>
  <c r="AT44" i="1"/>
  <c r="AS44" i="1"/>
  <c r="AR44" i="1"/>
  <c r="AQ44" i="1"/>
  <c r="AP44" i="1"/>
  <c r="AO44" i="1"/>
  <c r="AL44" i="1"/>
  <c r="AK44" i="1"/>
  <c r="AJ44" i="1"/>
  <c r="AI44" i="1"/>
  <c r="AH44" i="1"/>
  <c r="AG44" i="1"/>
  <c r="AF44" i="1"/>
  <c r="AC44" i="1"/>
  <c r="AB44" i="1"/>
  <c r="AA44" i="1"/>
  <c r="Z44" i="1"/>
  <c r="V44" i="1"/>
  <c r="U44" i="1"/>
  <c r="T44" i="1"/>
  <c r="S44" i="1"/>
  <c r="N44" i="1"/>
  <c r="M44" i="1"/>
  <c r="L44" i="1"/>
  <c r="K44" i="1"/>
  <c r="J44" i="1"/>
  <c r="G44" i="1"/>
  <c r="B44" i="1"/>
  <c r="BO43" i="1"/>
  <c r="BW43" i="1" s="1"/>
  <c r="BY43" i="1" s="1"/>
  <c r="BF43" i="1"/>
  <c r="BN43" i="1" s="1"/>
  <c r="AW43" i="1"/>
  <c r="BE43" i="1" s="1"/>
  <c r="AN43" i="1"/>
  <c r="AV43" i="1" s="1"/>
  <c r="AE43" i="1"/>
  <c r="AM43" i="1" s="1"/>
  <c r="AD43" i="1"/>
  <c r="W43" i="1"/>
  <c r="O43" i="1"/>
  <c r="G43" i="1"/>
  <c r="B43" i="1"/>
  <c r="BV42" i="1"/>
  <c r="BU42" i="1"/>
  <c r="BT42" i="1"/>
  <c r="BS42" i="1"/>
  <c r="BR42" i="1"/>
  <c r="BQ42" i="1"/>
  <c r="BP42" i="1"/>
  <c r="BO42" i="1"/>
  <c r="BM42" i="1"/>
  <c r="BL42" i="1"/>
  <c r="BK42" i="1"/>
  <c r="BJ42" i="1"/>
  <c r="BI42" i="1"/>
  <c r="BH42" i="1"/>
  <c r="BG42" i="1"/>
  <c r="BF42" i="1"/>
  <c r="BD42" i="1"/>
  <c r="BC42" i="1"/>
  <c r="BB42" i="1"/>
  <c r="BA42" i="1"/>
  <c r="AZ42" i="1"/>
  <c r="AY42" i="1"/>
  <c r="AX42" i="1"/>
  <c r="AW42" i="1"/>
  <c r="AU42" i="1"/>
  <c r="AT42" i="1"/>
  <c r="AS42" i="1"/>
  <c r="AR42" i="1"/>
  <c r="AQ42" i="1"/>
  <c r="AP42" i="1"/>
  <c r="AO42" i="1"/>
  <c r="AN42" i="1"/>
  <c r="AN41" i="1" s="1"/>
  <c r="AL42" i="1"/>
  <c r="AL41" i="1" s="1"/>
  <c r="AK42" i="1"/>
  <c r="AJ42" i="1"/>
  <c r="AJ41" i="1" s="1"/>
  <c r="AI42" i="1"/>
  <c r="AH42" i="1"/>
  <c r="AG42" i="1"/>
  <c r="AF42" i="1"/>
  <c r="AE42" i="1"/>
  <c r="AE41" i="1" s="1"/>
  <c r="AC42" i="1"/>
  <c r="AB42" i="1"/>
  <c r="AA42" i="1"/>
  <c r="Z42" i="1"/>
  <c r="V42" i="1"/>
  <c r="U42" i="1"/>
  <c r="T42" i="1"/>
  <c r="S42" i="1"/>
  <c r="R42" i="1"/>
  <c r="N42" i="1"/>
  <c r="M42" i="1"/>
  <c r="L42" i="1"/>
  <c r="K42" i="1"/>
  <c r="J42" i="1"/>
  <c r="G42" i="1"/>
  <c r="B42" i="1"/>
  <c r="Y41" i="1"/>
  <c r="E41" i="1"/>
  <c r="D41" i="1"/>
  <c r="B41" i="1"/>
  <c r="BW40" i="1"/>
  <c r="BY40" i="1" s="1"/>
  <c r="BN40" i="1"/>
  <c r="BE40" i="1"/>
  <c r="AV40" i="1"/>
  <c r="AM40" i="1"/>
  <c r="AD40" i="1"/>
  <c r="R40" i="1"/>
  <c r="W40" i="1" s="1"/>
  <c r="O40" i="1"/>
  <c r="P40" i="1" s="1"/>
  <c r="G40" i="1"/>
  <c r="B40" i="1"/>
  <c r="BW39" i="1"/>
  <c r="BY39" i="1" s="1"/>
  <c r="BN39" i="1"/>
  <c r="BE39" i="1"/>
  <c r="AV39" i="1"/>
  <c r="AM39" i="1"/>
  <c r="AD39" i="1"/>
  <c r="R39" i="1"/>
  <c r="O39" i="1"/>
  <c r="P39" i="1" s="1"/>
  <c r="G39" i="1"/>
  <c r="B39" i="1"/>
  <c r="BV38" i="1"/>
  <c r="BU38" i="1"/>
  <c r="BT38" i="1"/>
  <c r="BS38" i="1"/>
  <c r="BR38" i="1"/>
  <c r="BQ38" i="1"/>
  <c r="BP38" i="1"/>
  <c r="BO38" i="1"/>
  <c r="BM38" i="1"/>
  <c r="BL38" i="1"/>
  <c r="BK38" i="1"/>
  <c r="BJ38" i="1"/>
  <c r="BI38" i="1"/>
  <c r="BH38" i="1"/>
  <c r="BG38" i="1"/>
  <c r="BD38" i="1"/>
  <c r="BC38" i="1"/>
  <c r="BB38" i="1"/>
  <c r="BA38" i="1"/>
  <c r="AZ38" i="1"/>
  <c r="AY38" i="1"/>
  <c r="AX38" i="1"/>
  <c r="AU38" i="1"/>
  <c r="AT38" i="1"/>
  <c r="AS38" i="1"/>
  <c r="AR38" i="1"/>
  <c r="AQ38" i="1"/>
  <c r="AP38" i="1"/>
  <c r="AO38" i="1"/>
  <c r="AL38" i="1"/>
  <c r="AK38" i="1"/>
  <c r="AJ38" i="1"/>
  <c r="AI38" i="1"/>
  <c r="AH38" i="1"/>
  <c r="AG38" i="1"/>
  <c r="AF38" i="1"/>
  <c r="AC38" i="1"/>
  <c r="AB38" i="1"/>
  <c r="AA38" i="1"/>
  <c r="Z38" i="1"/>
  <c r="V38" i="1"/>
  <c r="U38" i="1"/>
  <c r="T38" i="1"/>
  <c r="S38" i="1"/>
  <c r="N38" i="1"/>
  <c r="M38" i="1"/>
  <c r="L38" i="1"/>
  <c r="K38" i="1"/>
  <c r="J38" i="1"/>
  <c r="G38" i="1"/>
  <c r="B38" i="1"/>
  <c r="BW37" i="1"/>
  <c r="BY37" i="1" s="1"/>
  <c r="BN37" i="1"/>
  <c r="BE37" i="1"/>
  <c r="AV37" i="1"/>
  <c r="AM37" i="1"/>
  <c r="AD37" i="1"/>
  <c r="R37" i="1"/>
  <c r="W37" i="1" s="1"/>
  <c r="J37" i="1"/>
  <c r="O37" i="1" s="1"/>
  <c r="G37" i="1"/>
  <c r="B37" i="1"/>
  <c r="BW36" i="1"/>
  <c r="BY36" i="1" s="1"/>
  <c r="BN36" i="1"/>
  <c r="BE36" i="1"/>
  <c r="AV36" i="1"/>
  <c r="AM36" i="1"/>
  <c r="AD36" i="1"/>
  <c r="R36" i="1"/>
  <c r="W36" i="1" s="1"/>
  <c r="J36" i="1"/>
  <c r="O36" i="1" s="1"/>
  <c r="G36" i="1"/>
  <c r="B36" i="1"/>
  <c r="BW35" i="1"/>
  <c r="BY35" i="1" s="1"/>
  <c r="BN35" i="1"/>
  <c r="BE35" i="1"/>
  <c r="AV35" i="1"/>
  <c r="AM35" i="1"/>
  <c r="AD35" i="1"/>
  <c r="R35" i="1"/>
  <c r="J35" i="1"/>
  <c r="O35" i="1" s="1"/>
  <c r="G35" i="1"/>
  <c r="B35" i="1"/>
  <c r="BV34" i="1"/>
  <c r="BU34" i="1"/>
  <c r="BT34" i="1"/>
  <c r="BS34" i="1"/>
  <c r="BR34" i="1"/>
  <c r="BQ34" i="1"/>
  <c r="BP34" i="1"/>
  <c r="BO34" i="1"/>
  <c r="BM34" i="1"/>
  <c r="BL34" i="1"/>
  <c r="BK34" i="1"/>
  <c r="BJ34" i="1"/>
  <c r="BI34" i="1"/>
  <c r="BH34" i="1"/>
  <c r="BG34" i="1"/>
  <c r="BF34" i="1"/>
  <c r="BF33" i="1" s="1"/>
  <c r="BD34" i="1"/>
  <c r="BC34" i="1"/>
  <c r="BB34" i="1"/>
  <c r="BA34" i="1"/>
  <c r="AZ34" i="1"/>
  <c r="AY34" i="1"/>
  <c r="AX34" i="1"/>
  <c r="AW34" i="1"/>
  <c r="AW33" i="1" s="1"/>
  <c r="AU34" i="1"/>
  <c r="AT34" i="1"/>
  <c r="AS34" i="1"/>
  <c r="AR34" i="1"/>
  <c r="AQ34" i="1"/>
  <c r="AP34" i="1"/>
  <c r="AO34" i="1"/>
  <c r="AL34" i="1"/>
  <c r="AK34" i="1"/>
  <c r="AJ34" i="1"/>
  <c r="AI34" i="1"/>
  <c r="AH34" i="1"/>
  <c r="AG34" i="1"/>
  <c r="AF34" i="1"/>
  <c r="AC34" i="1"/>
  <c r="AB34" i="1"/>
  <c r="AA34" i="1"/>
  <c r="Z34" i="1"/>
  <c r="V34" i="1"/>
  <c r="U34" i="1"/>
  <c r="T34" i="1"/>
  <c r="S34" i="1"/>
  <c r="N34" i="1"/>
  <c r="M34" i="1"/>
  <c r="L34" i="1"/>
  <c r="K34" i="1"/>
  <c r="G34" i="1"/>
  <c r="B34" i="1"/>
  <c r="AN33" i="1"/>
  <c r="AE33" i="1"/>
  <c r="Y33" i="1"/>
  <c r="E33" i="1"/>
  <c r="D33" i="1"/>
  <c r="B33" i="1"/>
  <c r="BW32" i="1"/>
  <c r="BY32" i="1" s="1"/>
  <c r="BN32" i="1"/>
  <c r="BE32" i="1"/>
  <c r="AV32" i="1"/>
  <c r="AM32" i="1"/>
  <c r="AD32" i="1"/>
  <c r="W32" i="1"/>
  <c r="O32" i="1"/>
  <c r="P32" i="1" s="1"/>
  <c r="G32" i="1"/>
  <c r="BW31" i="1"/>
  <c r="BX31" i="1" s="1"/>
  <c r="BY31" i="1" s="1"/>
  <c r="BN31" i="1"/>
  <c r="BE31" i="1"/>
  <c r="AV31" i="1"/>
  <c r="AM31" i="1"/>
  <c r="AD31" i="1"/>
  <c r="R31" i="1"/>
  <c r="W31" i="1" s="1"/>
  <c r="J31" i="1"/>
  <c r="O31" i="1" s="1"/>
  <c r="G31" i="1"/>
  <c r="BW30" i="1"/>
  <c r="BY30" i="1" s="1"/>
  <c r="BN30" i="1"/>
  <c r="BE30" i="1"/>
  <c r="AV30" i="1"/>
  <c r="AM30" i="1"/>
  <c r="AD30" i="1"/>
  <c r="R30" i="1"/>
  <c r="W30" i="1" s="1"/>
  <c r="J30" i="1"/>
  <c r="O30" i="1" s="1"/>
  <c r="G30" i="1"/>
  <c r="B30" i="1"/>
  <c r="BW29" i="1"/>
  <c r="BY29" i="1" s="1"/>
  <c r="BN29" i="1"/>
  <c r="BE29" i="1"/>
  <c r="AV29" i="1"/>
  <c r="AM29" i="1"/>
  <c r="AD29" i="1"/>
  <c r="R29" i="1"/>
  <c r="W29" i="1" s="1"/>
  <c r="O29" i="1"/>
  <c r="G29" i="1"/>
  <c r="B29" i="1"/>
  <c r="BW28" i="1"/>
  <c r="BY28" i="1" s="1"/>
  <c r="BN28" i="1"/>
  <c r="BE28" i="1"/>
  <c r="AV28" i="1"/>
  <c r="AM28" i="1"/>
  <c r="AD28" i="1"/>
  <c r="R28" i="1"/>
  <c r="W28" i="1" s="1"/>
  <c r="O28" i="1"/>
  <c r="G28" i="1"/>
  <c r="B28" i="1"/>
  <c r="BV27" i="1"/>
  <c r="BU27" i="1"/>
  <c r="BT27" i="1"/>
  <c r="BS27" i="1"/>
  <c r="BR27" i="1"/>
  <c r="BQ27" i="1"/>
  <c r="BP27" i="1"/>
  <c r="BO27" i="1"/>
  <c r="BM27" i="1"/>
  <c r="BL27" i="1"/>
  <c r="BK27" i="1"/>
  <c r="BJ27" i="1"/>
  <c r="BI27" i="1"/>
  <c r="BH27" i="1"/>
  <c r="BG27" i="1"/>
  <c r="BF27" i="1"/>
  <c r="BD27" i="1"/>
  <c r="BC27" i="1"/>
  <c r="BB27" i="1"/>
  <c r="BA27" i="1"/>
  <c r="AZ27" i="1"/>
  <c r="AY27" i="1"/>
  <c r="AX27" i="1"/>
  <c r="AW27" i="1"/>
  <c r="AU27" i="1"/>
  <c r="AT27" i="1"/>
  <c r="AS27" i="1"/>
  <c r="AR27" i="1"/>
  <c r="AQ27" i="1"/>
  <c r="AP27" i="1"/>
  <c r="AO27" i="1"/>
  <c r="AL27" i="1"/>
  <c r="AK27" i="1"/>
  <c r="AJ27" i="1"/>
  <c r="AI27" i="1"/>
  <c r="AH27" i="1"/>
  <c r="AG27" i="1"/>
  <c r="AF27" i="1"/>
  <c r="AC27" i="1"/>
  <c r="AB27" i="1"/>
  <c r="AA27" i="1"/>
  <c r="Z27" i="1"/>
  <c r="V27" i="1"/>
  <c r="U27" i="1"/>
  <c r="T27" i="1"/>
  <c r="S27" i="1"/>
  <c r="N27" i="1"/>
  <c r="M27" i="1"/>
  <c r="L27" i="1"/>
  <c r="K27" i="1"/>
  <c r="G27" i="1"/>
  <c r="B27" i="1"/>
  <c r="BO26" i="1"/>
  <c r="BF26" i="1"/>
  <c r="BN26" i="1" s="1"/>
  <c r="AW26" i="1"/>
  <c r="BE26" i="1" s="1"/>
  <c r="AN26" i="1"/>
  <c r="AN25" i="1" s="1"/>
  <c r="AE26" i="1"/>
  <c r="AM26" i="1" s="1"/>
  <c r="Y26" i="1"/>
  <c r="AD26" i="1" s="1"/>
  <c r="R26" i="1"/>
  <c r="W26" i="1" s="1"/>
  <c r="O26" i="1"/>
  <c r="G26" i="1"/>
  <c r="B26" i="1"/>
  <c r="BV25" i="1"/>
  <c r="BU25" i="1"/>
  <c r="BT25" i="1"/>
  <c r="BS25" i="1"/>
  <c r="BR25" i="1"/>
  <c r="BQ25" i="1"/>
  <c r="BP25" i="1"/>
  <c r="BM25" i="1"/>
  <c r="BL25" i="1"/>
  <c r="BK25" i="1"/>
  <c r="BJ25" i="1"/>
  <c r="BI25" i="1"/>
  <c r="BH25" i="1"/>
  <c r="BG25" i="1"/>
  <c r="BD25" i="1"/>
  <c r="BC25" i="1"/>
  <c r="BB25" i="1"/>
  <c r="BA25" i="1"/>
  <c r="AZ25" i="1"/>
  <c r="AY25" i="1"/>
  <c r="AX25" i="1"/>
  <c r="AU25" i="1"/>
  <c r="AT25" i="1"/>
  <c r="AS25" i="1"/>
  <c r="AR25" i="1"/>
  <c r="AQ25" i="1"/>
  <c r="AP25" i="1"/>
  <c r="AO25" i="1"/>
  <c r="AL25" i="1"/>
  <c r="AK25" i="1"/>
  <c r="AJ25" i="1"/>
  <c r="AI25" i="1"/>
  <c r="AH25" i="1"/>
  <c r="AG25" i="1"/>
  <c r="AF25" i="1"/>
  <c r="AC25" i="1"/>
  <c r="AB25" i="1"/>
  <c r="AA25" i="1"/>
  <c r="Z25" i="1"/>
  <c r="V25" i="1"/>
  <c r="U25" i="1"/>
  <c r="T25" i="1"/>
  <c r="S25" i="1"/>
  <c r="N25" i="1"/>
  <c r="M25" i="1"/>
  <c r="L25" i="1"/>
  <c r="K25" i="1"/>
  <c r="J25" i="1"/>
  <c r="G25" i="1"/>
  <c r="B25" i="1"/>
  <c r="E24" i="1"/>
  <c r="D24" i="1"/>
  <c r="B24" i="1"/>
  <c r="BW23" i="1"/>
  <c r="BY23" i="1" s="1"/>
  <c r="BN23" i="1"/>
  <c r="BE23" i="1"/>
  <c r="AV23" i="1"/>
  <c r="AM23" i="1"/>
  <c r="AD23" i="1"/>
  <c r="W23" i="1"/>
  <c r="J23" i="1"/>
  <c r="J22" i="1" s="1"/>
  <c r="G23" i="1"/>
  <c r="B23" i="1"/>
  <c r="BV22" i="1"/>
  <c r="BU22" i="1"/>
  <c r="BT22" i="1"/>
  <c r="BS22" i="1"/>
  <c r="BR22" i="1"/>
  <c r="BQ22" i="1"/>
  <c r="BP22" i="1"/>
  <c r="BO22" i="1"/>
  <c r="BM22" i="1"/>
  <c r="BL22" i="1"/>
  <c r="BK22" i="1"/>
  <c r="BJ22" i="1"/>
  <c r="BI22" i="1"/>
  <c r="BH22" i="1"/>
  <c r="BG22" i="1"/>
  <c r="BF22" i="1"/>
  <c r="BD22" i="1"/>
  <c r="BC22" i="1"/>
  <c r="BB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L22" i="1"/>
  <c r="AK22" i="1"/>
  <c r="AJ22" i="1"/>
  <c r="AI22" i="1"/>
  <c r="AH22" i="1"/>
  <c r="AG22" i="1"/>
  <c r="AF22" i="1"/>
  <c r="AC22" i="1"/>
  <c r="AB22" i="1"/>
  <c r="AA22" i="1"/>
  <c r="Z22" i="1"/>
  <c r="V22" i="1"/>
  <c r="U22" i="1"/>
  <c r="T22" i="1"/>
  <c r="S22" i="1"/>
  <c r="R22" i="1"/>
  <c r="N22" i="1"/>
  <c r="M22" i="1"/>
  <c r="L22" i="1"/>
  <c r="K22" i="1"/>
  <c r="G22" i="1"/>
  <c r="B22" i="1"/>
  <c r="BW21" i="1"/>
  <c r="BY21" i="1" s="1"/>
  <c r="BN21" i="1"/>
  <c r="BE21" i="1"/>
  <c r="AV21" i="1"/>
  <c r="AM21" i="1"/>
  <c r="AD21" i="1"/>
  <c r="R21" i="1"/>
  <c r="R20" i="1" s="1"/>
  <c r="J21" i="1"/>
  <c r="J20" i="1" s="1"/>
  <c r="G21" i="1"/>
  <c r="B21" i="1"/>
  <c r="BV20" i="1"/>
  <c r="BU20" i="1"/>
  <c r="BT20" i="1"/>
  <c r="BS20" i="1"/>
  <c r="BR20" i="1"/>
  <c r="BQ20" i="1"/>
  <c r="BP20" i="1"/>
  <c r="BO20" i="1"/>
  <c r="BM20" i="1"/>
  <c r="BL20" i="1"/>
  <c r="BK20" i="1"/>
  <c r="BJ20" i="1"/>
  <c r="BI20" i="1"/>
  <c r="BH20" i="1"/>
  <c r="BG20" i="1"/>
  <c r="BF20" i="1"/>
  <c r="BD20" i="1"/>
  <c r="BC20" i="1"/>
  <c r="BB20" i="1"/>
  <c r="BA20" i="1"/>
  <c r="AZ20" i="1"/>
  <c r="AY20" i="1"/>
  <c r="AX20" i="1"/>
  <c r="AW20" i="1"/>
  <c r="AU20" i="1"/>
  <c r="AT20" i="1"/>
  <c r="AS20" i="1"/>
  <c r="AR20" i="1"/>
  <c r="AQ20" i="1"/>
  <c r="AP20" i="1"/>
  <c r="AO20" i="1"/>
  <c r="AL20" i="1"/>
  <c r="AK20" i="1"/>
  <c r="AJ20" i="1"/>
  <c r="AI20" i="1"/>
  <c r="AH20" i="1"/>
  <c r="AG20" i="1"/>
  <c r="AF20" i="1"/>
  <c r="AC20" i="1"/>
  <c r="AB20" i="1"/>
  <c r="AA20" i="1"/>
  <c r="Z20" i="1"/>
  <c r="V20" i="1"/>
  <c r="U20" i="1"/>
  <c r="T20" i="1"/>
  <c r="S20" i="1"/>
  <c r="N20" i="1"/>
  <c r="M20" i="1"/>
  <c r="L20" i="1"/>
  <c r="K20" i="1"/>
  <c r="G20" i="1"/>
  <c r="B20" i="1"/>
  <c r="BW19" i="1"/>
  <c r="BY19" i="1" s="1"/>
  <c r="BN19" i="1"/>
  <c r="BE19" i="1"/>
  <c r="AV19" i="1"/>
  <c r="AM19" i="1"/>
  <c r="AD19" i="1"/>
  <c r="R19" i="1"/>
  <c r="W19" i="1" s="1"/>
  <c r="J19" i="1"/>
  <c r="O19" i="1" s="1"/>
  <c r="G19" i="1"/>
  <c r="B19" i="1"/>
  <c r="BV18" i="1"/>
  <c r="BU18" i="1"/>
  <c r="BT18" i="1"/>
  <c r="BS18" i="1"/>
  <c r="BR18" i="1"/>
  <c r="BQ18" i="1"/>
  <c r="BP18" i="1"/>
  <c r="BM18" i="1"/>
  <c r="BL18" i="1"/>
  <c r="BK18" i="1"/>
  <c r="BJ18" i="1"/>
  <c r="BI18" i="1"/>
  <c r="BH18" i="1"/>
  <c r="BG18" i="1"/>
  <c r="BD18" i="1"/>
  <c r="BC18" i="1"/>
  <c r="BB18" i="1"/>
  <c r="BA18" i="1"/>
  <c r="AZ18" i="1"/>
  <c r="AY18" i="1"/>
  <c r="AX18" i="1"/>
  <c r="AU18" i="1"/>
  <c r="AT18" i="1"/>
  <c r="AS18" i="1"/>
  <c r="AR18" i="1"/>
  <c r="AQ18" i="1"/>
  <c r="AP18" i="1"/>
  <c r="AO18" i="1"/>
  <c r="AL18" i="1"/>
  <c r="AK18" i="1"/>
  <c r="AJ18" i="1"/>
  <c r="AI18" i="1"/>
  <c r="AH18" i="1"/>
  <c r="AG18" i="1"/>
  <c r="AF18" i="1"/>
  <c r="AC18" i="1"/>
  <c r="AB18" i="1"/>
  <c r="AA18" i="1"/>
  <c r="Z18" i="1"/>
  <c r="V18" i="1"/>
  <c r="U18" i="1"/>
  <c r="T18" i="1"/>
  <c r="S18" i="1"/>
  <c r="N18" i="1"/>
  <c r="M18" i="1"/>
  <c r="L18" i="1"/>
  <c r="K18" i="1"/>
  <c r="G18" i="1"/>
  <c r="B18" i="1"/>
  <c r="BW17" i="1"/>
  <c r="BY17" i="1" s="1"/>
  <c r="BN17" i="1"/>
  <c r="BE17" i="1"/>
  <c r="AV17" i="1"/>
  <c r="AM17" i="1"/>
  <c r="AD17" i="1"/>
  <c r="W17" i="1"/>
  <c r="J17" i="1"/>
  <c r="G17" i="1"/>
  <c r="B17" i="1"/>
  <c r="BV16" i="1"/>
  <c r="BU16" i="1"/>
  <c r="BT16" i="1"/>
  <c r="BS16" i="1"/>
  <c r="BR16" i="1"/>
  <c r="BQ16" i="1"/>
  <c r="BP16" i="1"/>
  <c r="BO16" i="1"/>
  <c r="BM16" i="1"/>
  <c r="BL16" i="1"/>
  <c r="BK16" i="1"/>
  <c r="BJ16" i="1"/>
  <c r="BI16" i="1"/>
  <c r="BH16" i="1"/>
  <c r="BG16" i="1"/>
  <c r="BF16" i="1"/>
  <c r="BD16" i="1"/>
  <c r="BC16" i="1"/>
  <c r="BB16" i="1"/>
  <c r="BA16" i="1"/>
  <c r="AZ16" i="1"/>
  <c r="AY16" i="1"/>
  <c r="AX16" i="1"/>
  <c r="AW16" i="1"/>
  <c r="AU16" i="1"/>
  <c r="AT16" i="1"/>
  <c r="AS16" i="1"/>
  <c r="AR16" i="1"/>
  <c r="AQ16" i="1"/>
  <c r="AP16" i="1"/>
  <c r="AO16" i="1"/>
  <c r="AL16" i="1"/>
  <c r="AK16" i="1"/>
  <c r="AJ16" i="1"/>
  <c r="AI16" i="1"/>
  <c r="AH16" i="1"/>
  <c r="AG16" i="1"/>
  <c r="AF16" i="1"/>
  <c r="AC16" i="1"/>
  <c r="AB16" i="1"/>
  <c r="AA16" i="1"/>
  <c r="Z16" i="1"/>
  <c r="V16" i="1"/>
  <c r="U16" i="1"/>
  <c r="T16" i="1"/>
  <c r="S16" i="1"/>
  <c r="R16" i="1"/>
  <c r="N16" i="1"/>
  <c r="M16" i="1"/>
  <c r="L16" i="1"/>
  <c r="K16" i="1"/>
  <c r="G16" i="1"/>
  <c r="B16" i="1"/>
  <c r="BW15" i="1"/>
  <c r="BY15" i="1" s="1"/>
  <c r="BN15" i="1"/>
  <c r="BE15" i="1"/>
  <c r="AV15" i="1"/>
  <c r="AM15" i="1"/>
  <c r="AD15" i="1"/>
  <c r="W15" i="1"/>
  <c r="J15" i="1"/>
  <c r="O15" i="1" s="1"/>
  <c r="G15" i="1"/>
  <c r="B15" i="1"/>
  <c r="BV14" i="1"/>
  <c r="BU14" i="1"/>
  <c r="BT14" i="1"/>
  <c r="BS14" i="1"/>
  <c r="BR14" i="1"/>
  <c r="BQ14" i="1"/>
  <c r="BP14" i="1"/>
  <c r="BO14" i="1"/>
  <c r="BM14" i="1"/>
  <c r="BL14" i="1"/>
  <c r="BK14" i="1"/>
  <c r="BJ14" i="1"/>
  <c r="BI14" i="1"/>
  <c r="BH14" i="1"/>
  <c r="BG14" i="1"/>
  <c r="BF14" i="1"/>
  <c r="BD14" i="1"/>
  <c r="BC14" i="1"/>
  <c r="BB14" i="1"/>
  <c r="BA14" i="1"/>
  <c r="AZ14" i="1"/>
  <c r="AY14" i="1"/>
  <c r="AX14" i="1"/>
  <c r="AW14" i="1"/>
  <c r="AU14" i="1"/>
  <c r="AT14" i="1"/>
  <c r="AS14" i="1"/>
  <c r="AR14" i="1"/>
  <c r="AQ14" i="1"/>
  <c r="AP14" i="1"/>
  <c r="AO14" i="1"/>
  <c r="AL14" i="1"/>
  <c r="AK14" i="1"/>
  <c r="AJ14" i="1"/>
  <c r="AI14" i="1"/>
  <c r="AH14" i="1"/>
  <c r="AG14" i="1"/>
  <c r="AF14" i="1"/>
  <c r="AC14" i="1"/>
  <c r="AB14" i="1"/>
  <c r="AA14" i="1"/>
  <c r="Z14" i="1"/>
  <c r="V14" i="1"/>
  <c r="U14" i="1"/>
  <c r="T14" i="1"/>
  <c r="S14" i="1"/>
  <c r="R14" i="1"/>
  <c r="N14" i="1"/>
  <c r="M14" i="1"/>
  <c r="L14" i="1"/>
  <c r="K14" i="1"/>
  <c r="G14" i="1"/>
  <c r="B14" i="1"/>
  <c r="BW13" i="1"/>
  <c r="BY13" i="1" s="1"/>
  <c r="BN13" i="1"/>
  <c r="BE13" i="1"/>
  <c r="AV13" i="1"/>
  <c r="AM13" i="1"/>
  <c r="AD13" i="1"/>
  <c r="R13" i="1"/>
  <c r="J13" i="1"/>
  <c r="O13" i="1" s="1"/>
  <c r="G13" i="1"/>
  <c r="B13" i="1"/>
  <c r="BV12" i="1"/>
  <c r="BU12" i="1"/>
  <c r="BT12" i="1"/>
  <c r="BS12" i="1"/>
  <c r="BR12" i="1"/>
  <c r="BQ12" i="1"/>
  <c r="BP12" i="1"/>
  <c r="BM12" i="1"/>
  <c r="BL12" i="1"/>
  <c r="BK12" i="1"/>
  <c r="BJ12" i="1"/>
  <c r="BI12" i="1"/>
  <c r="BH12" i="1"/>
  <c r="BG12" i="1"/>
  <c r="BD12" i="1"/>
  <c r="BC12" i="1"/>
  <c r="BB12" i="1"/>
  <c r="BA12" i="1"/>
  <c r="AZ12" i="1"/>
  <c r="AY12" i="1"/>
  <c r="AX12" i="1"/>
  <c r="AU12" i="1"/>
  <c r="AT12" i="1"/>
  <c r="AS12" i="1"/>
  <c r="AR12" i="1"/>
  <c r="AQ12" i="1"/>
  <c r="AP12" i="1"/>
  <c r="AO12" i="1"/>
  <c r="AL12" i="1"/>
  <c r="AK12" i="1"/>
  <c r="AJ12" i="1"/>
  <c r="AI12" i="1"/>
  <c r="AH12" i="1"/>
  <c r="AG12" i="1"/>
  <c r="AF12" i="1"/>
  <c r="AC12" i="1"/>
  <c r="AB12" i="1"/>
  <c r="AA12" i="1"/>
  <c r="Z12" i="1"/>
  <c r="V12" i="1"/>
  <c r="U12" i="1"/>
  <c r="T12" i="1"/>
  <c r="S12" i="1"/>
  <c r="N12" i="1"/>
  <c r="M12" i="1"/>
  <c r="L12" i="1"/>
  <c r="K12" i="1"/>
  <c r="G12" i="1"/>
  <c r="B12" i="1"/>
  <c r="BW11" i="1"/>
  <c r="BY11" i="1" s="1"/>
  <c r="BN11" i="1"/>
  <c r="BE11" i="1"/>
  <c r="AV11" i="1"/>
  <c r="AM11" i="1"/>
  <c r="AD11" i="1"/>
  <c r="R11" i="1"/>
  <c r="W11" i="1" s="1"/>
  <c r="O11" i="1"/>
  <c r="G11" i="1"/>
  <c r="B11" i="1"/>
  <c r="BW10" i="1"/>
  <c r="BY10" i="1" s="1"/>
  <c r="BN10" i="1"/>
  <c r="BE10" i="1"/>
  <c r="AV10" i="1"/>
  <c r="AM10" i="1"/>
  <c r="AD10" i="1"/>
  <c r="R10" i="1"/>
  <c r="W10" i="1" s="1"/>
  <c r="O10" i="1"/>
  <c r="G10" i="1"/>
  <c r="B10" i="1"/>
  <c r="BV9" i="1"/>
  <c r="BU9" i="1"/>
  <c r="BT9" i="1"/>
  <c r="BS9" i="1"/>
  <c r="BR9" i="1"/>
  <c r="BQ9" i="1"/>
  <c r="BP9" i="1"/>
  <c r="BM9" i="1"/>
  <c r="BL9" i="1"/>
  <c r="BK9" i="1"/>
  <c r="BJ9" i="1"/>
  <c r="BI9" i="1"/>
  <c r="BH9" i="1"/>
  <c r="BG9" i="1"/>
  <c r="BD9" i="1"/>
  <c r="BC9" i="1"/>
  <c r="BB9" i="1"/>
  <c r="BA9" i="1"/>
  <c r="AZ9" i="1"/>
  <c r="AY9" i="1"/>
  <c r="AX9" i="1"/>
  <c r="AU9" i="1"/>
  <c r="AT9" i="1"/>
  <c r="AS9" i="1"/>
  <c r="AR9" i="1"/>
  <c r="AQ9" i="1"/>
  <c r="AP9" i="1"/>
  <c r="AO9" i="1"/>
  <c r="AL9" i="1"/>
  <c r="AK9" i="1"/>
  <c r="AJ9" i="1"/>
  <c r="AI9" i="1"/>
  <c r="AH9" i="1"/>
  <c r="AG9" i="1"/>
  <c r="AF9" i="1"/>
  <c r="AC9" i="1"/>
  <c r="AB9" i="1"/>
  <c r="AA9" i="1"/>
  <c r="Z9" i="1"/>
  <c r="V9" i="1"/>
  <c r="U9" i="1"/>
  <c r="T9" i="1"/>
  <c r="S9" i="1"/>
  <c r="N9" i="1"/>
  <c r="M9" i="1"/>
  <c r="L9" i="1"/>
  <c r="K9" i="1"/>
  <c r="J9" i="1"/>
  <c r="G9" i="1"/>
  <c r="B9" i="1"/>
  <c r="BW8" i="1"/>
  <c r="BY8" i="1" s="1"/>
  <c r="BN8" i="1"/>
  <c r="BE8" i="1"/>
  <c r="AV8" i="1"/>
  <c r="AM8" i="1"/>
  <c r="AD8" i="1"/>
  <c r="W8" i="1"/>
  <c r="J8" i="1"/>
  <c r="G8" i="1"/>
  <c r="B8" i="1"/>
  <c r="BV7" i="1"/>
  <c r="BU7" i="1"/>
  <c r="BT7" i="1"/>
  <c r="BS7" i="1"/>
  <c r="BR7" i="1"/>
  <c r="BQ7" i="1"/>
  <c r="BP7" i="1"/>
  <c r="BO7" i="1"/>
  <c r="BM7" i="1"/>
  <c r="BL7" i="1"/>
  <c r="BK7" i="1"/>
  <c r="BJ7" i="1"/>
  <c r="BI7" i="1"/>
  <c r="BH7" i="1"/>
  <c r="BG7" i="1"/>
  <c r="BF7" i="1"/>
  <c r="BD7" i="1"/>
  <c r="BC7" i="1"/>
  <c r="BB7" i="1"/>
  <c r="BA7" i="1"/>
  <c r="AZ7" i="1"/>
  <c r="AY7" i="1"/>
  <c r="AX7" i="1"/>
  <c r="AW7" i="1"/>
  <c r="AU7" i="1"/>
  <c r="AT7" i="1"/>
  <c r="AS7" i="1"/>
  <c r="AR7" i="1"/>
  <c r="AQ7" i="1"/>
  <c r="AP7" i="1"/>
  <c r="AO7" i="1"/>
  <c r="AL7" i="1"/>
  <c r="AK7" i="1"/>
  <c r="AJ7" i="1"/>
  <c r="AI7" i="1"/>
  <c r="AH7" i="1"/>
  <c r="AG7" i="1"/>
  <c r="AF7" i="1"/>
  <c r="AC7" i="1"/>
  <c r="AB7" i="1"/>
  <c r="AA7" i="1"/>
  <c r="Z7" i="1"/>
  <c r="V7" i="1"/>
  <c r="U7" i="1"/>
  <c r="T7" i="1"/>
  <c r="S7" i="1"/>
  <c r="R7" i="1"/>
  <c r="N7" i="1"/>
  <c r="M7" i="1"/>
  <c r="L7" i="1"/>
  <c r="K7" i="1"/>
  <c r="G7" i="1"/>
  <c r="B7" i="1"/>
  <c r="AN6" i="1"/>
  <c r="AE6" i="1"/>
  <c r="Y6" i="1"/>
  <c r="E6" i="1"/>
  <c r="D6" i="1"/>
  <c r="B6" i="1"/>
  <c r="B5" i="1"/>
  <c r="B4" i="1"/>
  <c r="AW106" i="1" l="1"/>
  <c r="AE95" i="1"/>
  <c r="R62" i="1"/>
  <c r="R59" i="1" s="1"/>
  <c r="BO95" i="1"/>
  <c r="BW95" i="1" s="1"/>
  <c r="BF100" i="1"/>
  <c r="O80" i="1"/>
  <c r="R111" i="1"/>
  <c r="W111" i="1" s="1"/>
  <c r="BR24" i="1"/>
  <c r="BV24" i="1"/>
  <c r="O21" i="1"/>
  <c r="P21" i="1" s="1"/>
  <c r="O23" i="1"/>
  <c r="P23" i="1" s="1"/>
  <c r="AW25" i="1"/>
  <c r="BE25" i="1" s="1"/>
  <c r="BF25" i="1"/>
  <c r="R115" i="1"/>
  <c r="W115" i="1" s="1"/>
  <c r="AW113" i="1"/>
  <c r="AW110" i="1" s="1"/>
  <c r="BQ24" i="1"/>
  <c r="BU24" i="1"/>
  <c r="BS24" i="1"/>
  <c r="BW54" i="1"/>
  <c r="BX54" i="1" s="1"/>
  <c r="BY54" i="1" s="1"/>
  <c r="BO49" i="1"/>
  <c r="BP24" i="1"/>
  <c r="BT24" i="1"/>
  <c r="AQ83" i="1"/>
  <c r="AU83" i="1"/>
  <c r="S24" i="1"/>
  <c r="BM33" i="1"/>
  <c r="AT71" i="1"/>
  <c r="BR33" i="1"/>
  <c r="BD24" i="1"/>
  <c r="BS110" i="1"/>
  <c r="N24" i="1"/>
  <c r="V24" i="1"/>
  <c r="N33" i="1"/>
  <c r="V33" i="1"/>
  <c r="AC33" i="1"/>
  <c r="AI33" i="1"/>
  <c r="AO33" i="1"/>
  <c r="BA41" i="1"/>
  <c r="BJ41" i="1"/>
  <c r="BS41" i="1"/>
  <c r="AF71" i="1"/>
  <c r="T33" i="1"/>
  <c r="AG33" i="1"/>
  <c r="M83" i="1"/>
  <c r="AD109" i="1"/>
  <c r="Y108" i="1"/>
  <c r="AD108" i="1" s="1"/>
  <c r="BQ41" i="1"/>
  <c r="O8" i="1"/>
  <c r="P8" i="1" s="1"/>
  <c r="J7" i="1"/>
  <c r="O7" i="1" s="1"/>
  <c r="P7" i="1" s="1"/>
  <c r="J72" i="1"/>
  <c r="O72" i="1" s="1"/>
  <c r="P72" i="1" s="1"/>
  <c r="BN103" i="1"/>
  <c r="BF102" i="1"/>
  <c r="BN102" i="1" s="1"/>
  <c r="W127" i="1"/>
  <c r="R126" i="1"/>
  <c r="W126" i="1" s="1"/>
  <c r="BW26" i="1"/>
  <c r="BY26" i="1" s="1"/>
  <c r="BO25" i="1"/>
  <c r="AV54" i="1"/>
  <c r="AN49" i="1"/>
  <c r="AN48" i="1" s="1"/>
  <c r="AD73" i="1"/>
  <c r="Y72" i="1"/>
  <c r="AM101" i="1"/>
  <c r="AE100" i="1"/>
  <c r="AM100" i="1" s="1"/>
  <c r="BW101" i="1"/>
  <c r="BY101" i="1" s="1"/>
  <c r="BO100" i="1"/>
  <c r="BW100" i="1" s="1"/>
  <c r="AL24" i="1"/>
  <c r="AK33" i="1"/>
  <c r="AP41" i="1"/>
  <c r="AT41" i="1"/>
  <c r="AY41" i="1"/>
  <c r="BC41" i="1"/>
  <c r="BU41" i="1"/>
  <c r="R72" i="1"/>
  <c r="W72" i="1" s="1"/>
  <c r="BO126" i="1"/>
  <c r="BW126" i="1" s="1"/>
  <c r="Y25" i="1"/>
  <c r="Y24" i="1" s="1"/>
  <c r="Y5" i="1" s="1"/>
  <c r="AC24" i="1"/>
  <c r="AI24" i="1"/>
  <c r="BK24" i="1"/>
  <c r="BV41" i="1"/>
  <c r="AW108" i="1"/>
  <c r="BE108" i="1" s="1"/>
  <c r="M110" i="1"/>
  <c r="AA110" i="1"/>
  <c r="AG110" i="1"/>
  <c r="AK110" i="1"/>
  <c r="AQ110" i="1"/>
  <c r="AU110" i="1"/>
  <c r="BM117" i="1"/>
  <c r="Z71" i="1"/>
  <c r="BJ71" i="1"/>
  <c r="BK83" i="1"/>
  <c r="AE25" i="1"/>
  <c r="AE24" i="1" s="1"/>
  <c r="AE5" i="1" s="1"/>
  <c r="AQ33" i="1"/>
  <c r="AU33" i="1"/>
  <c r="T41" i="1"/>
  <c r="AD96" i="1"/>
  <c r="R100" i="1"/>
  <c r="W100" i="1" s="1"/>
  <c r="BO118" i="1"/>
  <c r="BW118" i="1" s="1"/>
  <c r="BX118" i="1" s="1"/>
  <c r="BY118" i="1" s="1"/>
  <c r="J18" i="1"/>
  <c r="O18" i="1" s="1"/>
  <c r="P18" i="1" s="1"/>
  <c r="W21" i="1"/>
  <c r="M33" i="1"/>
  <c r="AB33" i="1"/>
  <c r="AH33" i="1"/>
  <c r="AL33" i="1"/>
  <c r="AR33" i="1"/>
  <c r="BA33" i="1"/>
  <c r="BI33" i="1"/>
  <c r="S41" i="1"/>
  <c r="Z41" i="1"/>
  <c r="J50" i="1"/>
  <c r="J49" i="1" s="1"/>
  <c r="AC59" i="1"/>
  <c r="W61" i="1"/>
  <c r="AG59" i="1"/>
  <c r="BR59" i="1"/>
  <c r="BR48" i="1" s="1"/>
  <c r="T71" i="1"/>
  <c r="K71" i="1"/>
  <c r="R78" i="1"/>
  <c r="W78" i="1" s="1"/>
  <c r="AO71" i="1"/>
  <c r="J91" i="1"/>
  <c r="O91" i="1" s="1"/>
  <c r="P91" i="1" s="1"/>
  <c r="BF95" i="1"/>
  <c r="BN95" i="1" s="1"/>
  <c r="Y102" i="1"/>
  <c r="R104" i="1"/>
  <c r="W104" i="1" s="1"/>
  <c r="BO113" i="1"/>
  <c r="N117" i="1"/>
  <c r="AW118" i="1"/>
  <c r="BE118" i="1" s="1"/>
  <c r="BE120" i="1"/>
  <c r="BN120" i="1"/>
  <c r="T117" i="1"/>
  <c r="BI117" i="1"/>
  <c r="AE126" i="1"/>
  <c r="AM126" i="1" s="1"/>
  <c r="AN126" i="1"/>
  <c r="AV126" i="1" s="1"/>
  <c r="R9" i="1"/>
  <c r="W9" i="1" s="1"/>
  <c r="BG33" i="1"/>
  <c r="BK33" i="1"/>
  <c r="BP33" i="1"/>
  <c r="BT33" i="1"/>
  <c r="L83" i="1"/>
  <c r="BC50" i="1"/>
  <c r="BC49" i="1" s="1"/>
  <c r="BC48" i="1"/>
  <c r="P66" i="1"/>
  <c r="BG110" i="1"/>
  <c r="U24" i="1"/>
  <c r="K33" i="1"/>
  <c r="S33" i="1"/>
  <c r="Z33" i="1"/>
  <c r="AP33" i="1"/>
  <c r="AT33" i="1"/>
  <c r="M41" i="1"/>
  <c r="AB41" i="1"/>
  <c r="G71" i="1"/>
  <c r="BH71" i="1"/>
  <c r="AP71" i="1"/>
  <c r="S83" i="1"/>
  <c r="V83" i="1"/>
  <c r="AY83" i="1"/>
  <c r="BK110" i="1"/>
  <c r="S110" i="1"/>
  <c r="AD12" i="1"/>
  <c r="AM12" i="1"/>
  <c r="AZ24" i="1"/>
  <c r="AT24" i="1"/>
  <c r="AF41" i="1"/>
  <c r="AA71" i="1"/>
  <c r="AS71" i="1"/>
  <c r="BG71" i="1"/>
  <c r="BK71" i="1"/>
  <c r="AI71" i="1"/>
  <c r="BS71" i="1"/>
  <c r="AK71" i="1"/>
  <c r="AQ71" i="1"/>
  <c r="AX94" i="1"/>
  <c r="AH24" i="1"/>
  <c r="AR24" i="1"/>
  <c r="BN25" i="1"/>
  <c r="BJ24" i="1"/>
  <c r="T24" i="1"/>
  <c r="BJ33" i="1"/>
  <c r="BV33" i="1"/>
  <c r="N59" i="1"/>
  <c r="N50" i="1" s="1"/>
  <c r="N49" i="1" s="1"/>
  <c r="AK59" i="1"/>
  <c r="AK50" i="1" s="1"/>
  <c r="AK49" i="1" s="1"/>
  <c r="AQ59" i="1"/>
  <c r="AU59" i="1"/>
  <c r="AU50" i="1" s="1"/>
  <c r="AU49" i="1" s="1"/>
  <c r="BV59" i="1"/>
  <c r="BV50" i="1" s="1"/>
  <c r="BV49" i="1" s="1"/>
  <c r="N83" i="1"/>
  <c r="J94" i="1"/>
  <c r="AD20" i="1"/>
  <c r="AM20" i="1"/>
  <c r="G24" i="1"/>
  <c r="AP24" i="1"/>
  <c r="BC24" i="1"/>
  <c r="BH24" i="1"/>
  <c r="BL24" i="1"/>
  <c r="BB24" i="1"/>
  <c r="BG24" i="1"/>
  <c r="U41" i="1"/>
  <c r="AG41" i="1"/>
  <c r="S48" i="1"/>
  <c r="Y49" i="1"/>
  <c r="Y48" i="1" s="1"/>
  <c r="L59" i="1"/>
  <c r="V59" i="1"/>
  <c r="BG59" i="1"/>
  <c r="BG50" i="1" s="1"/>
  <c r="BG49" i="1" s="1"/>
  <c r="P64" i="1"/>
  <c r="D70" i="1"/>
  <c r="AU71" i="1"/>
  <c r="BA71" i="1"/>
  <c r="AP83" i="1"/>
  <c r="AT83" i="1"/>
  <c r="BE104" i="1"/>
  <c r="G110" i="1"/>
  <c r="V110" i="1"/>
  <c r="AI110" i="1"/>
  <c r="AY110" i="1"/>
  <c r="BC110" i="1"/>
  <c r="BI110" i="1"/>
  <c r="BM110" i="1"/>
  <c r="U110" i="1"/>
  <c r="AF117" i="1"/>
  <c r="AJ117" i="1"/>
  <c r="AB117" i="1"/>
  <c r="AY117" i="1"/>
  <c r="BC117" i="1"/>
  <c r="P125" i="1"/>
  <c r="AV16" i="1"/>
  <c r="W22" i="1"/>
  <c r="BB33" i="1"/>
  <c r="G41" i="1"/>
  <c r="AH41" i="1"/>
  <c r="BM41" i="1"/>
  <c r="AE49" i="1"/>
  <c r="AE48" i="1" s="1"/>
  <c r="M59" i="1"/>
  <c r="AH83" i="1"/>
  <c r="AL83" i="1"/>
  <c r="AZ83" i="1"/>
  <c r="BD83" i="1"/>
  <c r="BR83" i="1"/>
  <c r="BV83" i="1"/>
  <c r="Z94" i="1"/>
  <c r="AZ117" i="1"/>
  <c r="BD117" i="1"/>
  <c r="M117" i="1"/>
  <c r="BD6" i="1"/>
  <c r="AG24" i="1"/>
  <c r="AK24" i="1"/>
  <c r="AQ24" i="1"/>
  <c r="AU24" i="1"/>
  <c r="M71" i="1"/>
  <c r="AR117" i="1"/>
  <c r="BA117" i="1"/>
  <c r="N6" i="1"/>
  <c r="AY33" i="1"/>
  <c r="BC33" i="1"/>
  <c r="BH33" i="1"/>
  <c r="BL33" i="1"/>
  <c r="BQ33" i="1"/>
  <c r="BU33" i="1"/>
  <c r="J41" i="1"/>
  <c r="AO41" i="1"/>
  <c r="AS41" i="1"/>
  <c r="AX41" i="1"/>
  <c r="BB41" i="1"/>
  <c r="Z59" i="1"/>
  <c r="AY59" i="1"/>
  <c r="AY50" i="1" s="1"/>
  <c r="AY49" i="1" s="1"/>
  <c r="AB71" i="1"/>
  <c r="BL71" i="1"/>
  <c r="U83" i="1"/>
  <c r="AF83" i="1"/>
  <c r="AX83" i="1"/>
  <c r="BG83" i="1"/>
  <c r="BP83" i="1"/>
  <c r="BT83" i="1"/>
  <c r="N94" i="1"/>
  <c r="AF110" i="1"/>
  <c r="AJ110" i="1"/>
  <c r="S117" i="1"/>
  <c r="AC117" i="1"/>
  <c r="AO117" i="1"/>
  <c r="AS117" i="1"/>
  <c r="BH117" i="1"/>
  <c r="BL117" i="1"/>
  <c r="BQ117" i="1"/>
  <c r="BU117" i="1"/>
  <c r="AC6" i="1"/>
  <c r="AI6" i="1"/>
  <c r="AX6" i="1"/>
  <c r="BB6" i="1"/>
  <c r="BG6" i="1"/>
  <c r="BK6" i="1"/>
  <c r="BT6" i="1"/>
  <c r="J14" i="1"/>
  <c r="O14" i="1" s="1"/>
  <c r="AD27" i="1"/>
  <c r="AJ24" i="1"/>
  <c r="AY24" i="1"/>
  <c r="E5" i="1"/>
  <c r="BG41" i="1"/>
  <c r="BK41" i="1"/>
  <c r="AX59" i="1"/>
  <c r="AX48" i="1" s="1"/>
  <c r="BB59" i="1"/>
  <c r="BB50" i="1" s="1"/>
  <c r="BB49" i="1" s="1"/>
  <c r="BK59" i="1"/>
  <c r="BP59" i="1"/>
  <c r="BP50" i="1" s="1"/>
  <c r="BP49" i="1" s="1"/>
  <c r="BT59" i="1"/>
  <c r="U59" i="1"/>
  <c r="U48" i="1" s="1"/>
  <c r="AB59" i="1"/>
  <c r="AH59" i="1"/>
  <c r="AH50" i="1" s="1"/>
  <c r="AH49" i="1" s="1"/>
  <c r="AL59" i="1"/>
  <c r="AL50" i="1" s="1"/>
  <c r="AL49" i="1" s="1"/>
  <c r="BE62" i="1"/>
  <c r="BN62" i="1"/>
  <c r="BJ59" i="1"/>
  <c r="BJ48" i="1" s="1"/>
  <c r="BW62" i="1"/>
  <c r="BX62" i="1" s="1"/>
  <c r="BY62" i="1" s="1"/>
  <c r="BS59" i="1"/>
  <c r="BS48" i="1" s="1"/>
  <c r="E70" i="1"/>
  <c r="G70" i="1" s="1"/>
  <c r="V71" i="1"/>
  <c r="AG71" i="1"/>
  <c r="AY71" i="1"/>
  <c r="BC71" i="1"/>
  <c r="BQ71" i="1"/>
  <c r="BU71" i="1"/>
  <c r="U71" i="1"/>
  <c r="AX71" i="1"/>
  <c r="BB71" i="1"/>
  <c r="BR71" i="1"/>
  <c r="BV71" i="1"/>
  <c r="G83" i="1"/>
  <c r="AA83" i="1"/>
  <c r="BA83" i="1"/>
  <c r="AD95" i="1"/>
  <c r="AN95" i="1"/>
  <c r="AV95" i="1" s="1"/>
  <c r="BB94" i="1"/>
  <c r="S94" i="1"/>
  <c r="Y100" i="1"/>
  <c r="AD100" i="1" s="1"/>
  <c r="AH94" i="1"/>
  <c r="AE102" i="1"/>
  <c r="BO106" i="1"/>
  <c r="R108" i="1"/>
  <c r="W108" i="1" s="1"/>
  <c r="BO108" i="1"/>
  <c r="BW108" i="1" s="1"/>
  <c r="BX108" i="1" s="1"/>
  <c r="BY108" i="1" s="1"/>
  <c r="AE113" i="1"/>
  <c r="AE110" i="1" s="1"/>
  <c r="G117" i="1"/>
  <c r="AR6" i="1"/>
  <c r="AB6" i="1"/>
  <c r="N41" i="1"/>
  <c r="J83" i="1"/>
  <c r="BJ83" i="1"/>
  <c r="AD115" i="1"/>
  <c r="O118" i="1"/>
  <c r="P118" i="1" s="1"/>
  <c r="AG117" i="1"/>
  <c r="V117" i="1"/>
  <c r="AP117" i="1"/>
  <c r="AT117" i="1"/>
  <c r="G6" i="1"/>
  <c r="AU6" i="1"/>
  <c r="W14" i="1"/>
  <c r="AD14" i="1"/>
  <c r="BH6" i="1"/>
  <c r="BL6" i="1"/>
  <c r="L24" i="1"/>
  <c r="AX24" i="1"/>
  <c r="M24" i="1"/>
  <c r="AB24" i="1"/>
  <c r="O42" i="1"/>
  <c r="P42" i="1" s="1"/>
  <c r="V41" i="1"/>
  <c r="AC41" i="1"/>
  <c r="AQ41" i="1"/>
  <c r="AU41" i="1"/>
  <c r="BI41" i="1"/>
  <c r="BR41" i="1"/>
  <c r="AA59" i="1"/>
  <c r="AA48" i="1" s="1"/>
  <c r="AZ59" i="1"/>
  <c r="AZ50" i="1" s="1"/>
  <c r="AZ49" i="1" s="1"/>
  <c r="BD59" i="1"/>
  <c r="BD50" i="1" s="1"/>
  <c r="BD49" i="1" s="1"/>
  <c r="BI59" i="1"/>
  <c r="BI48" i="1" s="1"/>
  <c r="BM59" i="1"/>
  <c r="BM48" i="1" s="1"/>
  <c r="AP59" i="1"/>
  <c r="AP50" i="1" s="1"/>
  <c r="AP49" i="1" s="1"/>
  <c r="AT59" i="1"/>
  <c r="AT48" i="1" s="1"/>
  <c r="S71" i="1"/>
  <c r="AJ71" i="1"/>
  <c r="AV75" i="1"/>
  <c r="AZ71" i="1"/>
  <c r="BD71" i="1"/>
  <c r="BP71" i="1"/>
  <c r="BT71" i="1"/>
  <c r="AR71" i="1"/>
  <c r="P81" i="1"/>
  <c r="Y86" i="1"/>
  <c r="Y83" i="1" s="1"/>
  <c r="BC83" i="1"/>
  <c r="AT94" i="1"/>
  <c r="AS94" i="1"/>
  <c r="U94" i="1"/>
  <c r="R102" i="1"/>
  <c r="W102" i="1" s="1"/>
  <c r="BO102" i="1"/>
  <c r="BW102" i="1" s="1"/>
  <c r="BX102" i="1" s="1"/>
  <c r="BY102" i="1" s="1"/>
  <c r="AE106" i="1"/>
  <c r="AM106" i="1" s="1"/>
  <c r="AE108" i="1"/>
  <c r="AM108" i="1" s="1"/>
  <c r="J110" i="1"/>
  <c r="N110" i="1"/>
  <c r="J117" i="1"/>
  <c r="R118" i="1"/>
  <c r="Y126" i="1"/>
  <c r="Y117" i="1" s="1"/>
  <c r="AJ6" i="1"/>
  <c r="BW12" i="1"/>
  <c r="BX12" i="1" s="1"/>
  <c r="BY12" i="1" s="1"/>
  <c r="O38" i="1"/>
  <c r="P38" i="1" s="1"/>
  <c r="AD38" i="1"/>
  <c r="BW38" i="1"/>
  <c r="BX38" i="1" s="1"/>
  <c r="BY38" i="1" s="1"/>
  <c r="L41" i="1"/>
  <c r="AK41" i="1"/>
  <c r="K59" i="1"/>
  <c r="K50" i="1" s="1"/>
  <c r="L71" i="1"/>
  <c r="AJ83" i="1"/>
  <c r="AB83" i="1"/>
  <c r="AR83" i="1"/>
  <c r="BB83" i="1"/>
  <c r="BH83" i="1"/>
  <c r="BL83" i="1"/>
  <c r="BN100" i="1"/>
  <c r="AP94" i="1"/>
  <c r="BV94" i="1"/>
  <c r="AI117" i="1"/>
  <c r="BS117" i="1"/>
  <c r="L117" i="1"/>
  <c r="AK117" i="1"/>
  <c r="P30" i="1"/>
  <c r="BS50" i="1"/>
  <c r="BS49" i="1" s="1"/>
  <c r="AL6" i="1"/>
  <c r="AL5" i="1" s="1"/>
  <c r="BJ6" i="1"/>
  <c r="BO6" i="1"/>
  <c r="BS6" i="1"/>
  <c r="J12" i="1"/>
  <c r="O12" i="1" s="1"/>
  <c r="AS6" i="1"/>
  <c r="K6" i="1"/>
  <c r="AM14" i="1"/>
  <c r="AW6" i="1"/>
  <c r="BA6" i="1"/>
  <c r="W20" i="1"/>
  <c r="BN22" i="1"/>
  <c r="BW22" i="1"/>
  <c r="BX22" i="1" s="1"/>
  <c r="BY22" i="1" s="1"/>
  <c r="BF24" i="1"/>
  <c r="O25" i="1"/>
  <c r="P25" i="1" s="1"/>
  <c r="R25" i="1"/>
  <c r="W25" i="1" s="1"/>
  <c r="P26" i="1"/>
  <c r="J27" i="1"/>
  <c r="J24" i="1" s="1"/>
  <c r="AS24" i="1"/>
  <c r="J34" i="1"/>
  <c r="J33" i="1" s="1"/>
  <c r="AV38" i="1"/>
  <c r="AS33" i="1"/>
  <c r="P43" i="1"/>
  <c r="K41" i="1"/>
  <c r="AD44" i="1"/>
  <c r="BH41" i="1"/>
  <c r="BL41" i="1"/>
  <c r="W45" i="1"/>
  <c r="BF49" i="1"/>
  <c r="BF59" i="1"/>
  <c r="BO59" i="1"/>
  <c r="AW59" i="1"/>
  <c r="BA59" i="1"/>
  <c r="P67" i="1"/>
  <c r="AV68" i="1"/>
  <c r="BN68" i="1"/>
  <c r="BW68" i="1"/>
  <c r="BX68" i="1" s="1"/>
  <c r="BY68" i="1" s="1"/>
  <c r="R75" i="1"/>
  <c r="AC71" i="1"/>
  <c r="BE75" i="1"/>
  <c r="BI71" i="1"/>
  <c r="BM71" i="1"/>
  <c r="O84" i="1"/>
  <c r="P84" i="1" s="1"/>
  <c r="AE86" i="1"/>
  <c r="AE83" i="1" s="1"/>
  <c r="AO83" i="1"/>
  <c r="AS83" i="1"/>
  <c r="BQ83" i="1"/>
  <c r="BU83" i="1"/>
  <c r="BE88" i="1"/>
  <c r="G90" i="1"/>
  <c r="G94" i="1"/>
  <c r="L94" i="1"/>
  <c r="AL94" i="1"/>
  <c r="BJ94" i="1"/>
  <c r="P96" i="1"/>
  <c r="AB94" i="1"/>
  <c r="BE97" i="1"/>
  <c r="BH94" i="1"/>
  <c r="BL94" i="1"/>
  <c r="AZ94" i="1"/>
  <c r="BD94" i="1"/>
  <c r="BN104" i="1"/>
  <c r="T94" i="1"/>
  <c r="BI94" i="1"/>
  <c r="BM94" i="1"/>
  <c r="AB110" i="1"/>
  <c r="AH110" i="1"/>
  <c r="AL110" i="1"/>
  <c r="BE111" i="1"/>
  <c r="BR110" i="1"/>
  <c r="BV110" i="1"/>
  <c r="T110" i="1"/>
  <c r="Z110" i="1"/>
  <c r="AO110" i="1"/>
  <c r="AS110" i="1"/>
  <c r="AX110" i="1"/>
  <c r="BB110" i="1"/>
  <c r="O115" i="1"/>
  <c r="P115" i="1" s="1"/>
  <c r="AM115" i="1"/>
  <c r="BP110" i="1"/>
  <c r="BT110" i="1"/>
  <c r="AE118" i="1"/>
  <c r="AN118" i="1"/>
  <c r="BP117" i="1"/>
  <c r="BT117" i="1"/>
  <c r="AQ117" i="1"/>
  <c r="AU117" i="1"/>
  <c r="K117" i="1"/>
  <c r="O126" i="1"/>
  <c r="P126" i="1" s="1"/>
  <c r="V6" i="1"/>
  <c r="AJ33" i="1"/>
  <c r="AZ41" i="1"/>
  <c r="BD41" i="1"/>
  <c r="AI59" i="1"/>
  <c r="AI50" i="1" s="1"/>
  <c r="AI49" i="1" s="1"/>
  <c r="BI83" i="1"/>
  <c r="BM83" i="1"/>
  <c r="BR117" i="1"/>
  <c r="BV117" i="1"/>
  <c r="W7" i="1"/>
  <c r="Z6" i="1"/>
  <c r="AP6" i="1"/>
  <c r="AT6" i="1"/>
  <c r="AY6" i="1"/>
  <c r="BC6" i="1"/>
  <c r="AD9" i="1"/>
  <c r="AM9" i="1"/>
  <c r="BW9" i="1"/>
  <c r="BX9" i="1" s="1"/>
  <c r="BY9" i="1" s="1"/>
  <c r="L6" i="1"/>
  <c r="AA6" i="1"/>
  <c r="BN12" i="1"/>
  <c r="T6" i="1"/>
  <c r="T5" i="1" s="1"/>
  <c r="AM16" i="1"/>
  <c r="R18" i="1"/>
  <c r="W18" i="1" s="1"/>
  <c r="AV18" i="1"/>
  <c r="AD22" i="1"/>
  <c r="AM22" i="1"/>
  <c r="K24" i="1"/>
  <c r="AM25" i="1"/>
  <c r="AV26" i="1"/>
  <c r="AA24" i="1"/>
  <c r="BI24" i="1"/>
  <c r="BM24" i="1"/>
  <c r="R27" i="1"/>
  <c r="W27" i="1" s="1"/>
  <c r="G33" i="1"/>
  <c r="AZ33" i="1"/>
  <c r="BD33" i="1"/>
  <c r="L33" i="1"/>
  <c r="AA33" i="1"/>
  <c r="BN38" i="1"/>
  <c r="BF41" i="1"/>
  <c r="AD42" i="1"/>
  <c r="AI41" i="1"/>
  <c r="BE42" i="1"/>
  <c r="BN42" i="1"/>
  <c r="BO41" i="1"/>
  <c r="AR41" i="1"/>
  <c r="AW49" i="1"/>
  <c r="AJ59" i="1"/>
  <c r="BH59" i="1"/>
  <c r="BH50" i="1" s="1"/>
  <c r="BH49" i="1" s="1"/>
  <c r="BL59" i="1"/>
  <c r="BL50" i="1" s="1"/>
  <c r="BL49" i="1" s="1"/>
  <c r="BQ59" i="1"/>
  <c r="BQ48" i="1" s="1"/>
  <c r="BU59" i="1"/>
  <c r="BU48" i="1" s="1"/>
  <c r="W62" i="1"/>
  <c r="AV62" i="1"/>
  <c r="P65" i="1"/>
  <c r="W68" i="1"/>
  <c r="AD68" i="1"/>
  <c r="P73" i="1"/>
  <c r="BE78" i="1"/>
  <c r="Z83" i="1"/>
  <c r="BE84" i="1"/>
  <c r="BN84" i="1"/>
  <c r="BW84" i="1"/>
  <c r="BX84" i="1" s="1"/>
  <c r="BY84" i="1" s="1"/>
  <c r="P85" i="1"/>
  <c r="K83" i="1"/>
  <c r="R86" i="1"/>
  <c r="AG83" i="1"/>
  <c r="AK83" i="1"/>
  <c r="BO86" i="1"/>
  <c r="BO83" i="1" s="1"/>
  <c r="O88" i="1"/>
  <c r="P88" i="1" s="1"/>
  <c r="AI83" i="1"/>
  <c r="BS83" i="1"/>
  <c r="J90" i="1"/>
  <c r="O90" i="1" s="1"/>
  <c r="P90" i="1" s="1"/>
  <c r="Y91" i="1"/>
  <c r="Y90" i="1" s="1"/>
  <c r="AD90" i="1" s="1"/>
  <c r="AN91" i="1"/>
  <c r="AD97" i="1"/>
  <c r="AJ94" i="1"/>
  <c r="BT94" i="1"/>
  <c r="AN100" i="1"/>
  <c r="AR94" i="1"/>
  <c r="AM102" i="1"/>
  <c r="AN102" i="1"/>
  <c r="AV102" i="1" s="1"/>
  <c r="AD104" i="1"/>
  <c r="AV104" i="1"/>
  <c r="K94" i="1"/>
  <c r="W106" i="1"/>
  <c r="BE106" i="1"/>
  <c r="O108" i="1"/>
  <c r="P108" i="1" s="1"/>
  <c r="AP110" i="1"/>
  <c r="AT110" i="1"/>
  <c r="K110" i="1"/>
  <c r="R113" i="1"/>
  <c r="BJ110" i="1"/>
  <c r="AZ110" i="1"/>
  <c r="BD110" i="1"/>
  <c r="AA117" i="1"/>
  <c r="BG117" i="1"/>
  <c r="BK117" i="1"/>
  <c r="U117" i="1"/>
  <c r="AV122" i="1"/>
  <c r="BE122" i="1"/>
  <c r="BN122" i="1"/>
  <c r="BW122" i="1"/>
  <c r="BX122" i="1" s="1"/>
  <c r="BY122" i="1" s="1"/>
  <c r="AH117" i="1"/>
  <c r="AL117" i="1"/>
  <c r="BN126" i="1"/>
  <c r="BJ117" i="1"/>
  <c r="P127" i="1"/>
  <c r="BR6" i="1"/>
  <c r="BV6" i="1"/>
  <c r="M6" i="1"/>
  <c r="AG6" i="1"/>
  <c r="AK6" i="1"/>
  <c r="BN9" i="1"/>
  <c r="BQ6" i="1"/>
  <c r="BU6" i="1"/>
  <c r="BE12" i="1"/>
  <c r="AV14" i="1"/>
  <c r="BE14" i="1"/>
  <c r="BI6" i="1"/>
  <c r="BM6" i="1"/>
  <c r="AD18" i="1"/>
  <c r="AM18" i="1"/>
  <c r="AZ6" i="1"/>
  <c r="BW18" i="1"/>
  <c r="BX18" i="1" s="1"/>
  <c r="BY18" i="1" s="1"/>
  <c r="BN20" i="1"/>
  <c r="BW20" i="1"/>
  <c r="BX20" i="1" s="1"/>
  <c r="BY20" i="1" s="1"/>
  <c r="BA24" i="1"/>
  <c r="BN27" i="1"/>
  <c r="BW27" i="1"/>
  <c r="BX27" i="1" s="1"/>
  <c r="BY27" i="1" s="1"/>
  <c r="BW34" i="1"/>
  <c r="BX34" i="1" s="1"/>
  <c r="BY34" i="1" s="1"/>
  <c r="BS33" i="1"/>
  <c r="U33" i="1"/>
  <c r="AA41" i="1"/>
  <c r="AM44" i="1"/>
  <c r="BP41" i="1"/>
  <c r="BT41" i="1"/>
  <c r="AD62" i="1"/>
  <c r="AM62" i="1"/>
  <c r="T59" i="1"/>
  <c r="T50" i="1" s="1"/>
  <c r="T49" i="1" s="1"/>
  <c r="AM72" i="1"/>
  <c r="AV72" i="1"/>
  <c r="BW72" i="1"/>
  <c r="BX72" i="1" s="1"/>
  <c r="BY72" i="1" s="1"/>
  <c r="N71" i="1"/>
  <c r="AH71" i="1"/>
  <c r="AL71" i="1"/>
  <c r="AV78" i="1"/>
  <c r="AC83" i="1"/>
  <c r="AW86" i="1"/>
  <c r="AW83" i="1" s="1"/>
  <c r="AD88" i="1"/>
  <c r="BN88" i="1"/>
  <c r="R95" i="1"/>
  <c r="W95" i="1" s="1"/>
  <c r="BR94" i="1"/>
  <c r="O97" i="1"/>
  <c r="AA94" i="1"/>
  <c r="AG94" i="1"/>
  <c r="AK94" i="1"/>
  <c r="BK94" i="1"/>
  <c r="AY94" i="1"/>
  <c r="BC94" i="1"/>
  <c r="AM104" i="1"/>
  <c r="BW104" i="1"/>
  <c r="BN111" i="1"/>
  <c r="BQ110" i="1"/>
  <c r="BU110" i="1"/>
  <c r="L110" i="1"/>
  <c r="BA110" i="1"/>
  <c r="AR110" i="1"/>
  <c r="AM122" i="1"/>
  <c r="AX117" i="1"/>
  <c r="BB117" i="1"/>
  <c r="P15" i="1"/>
  <c r="BE16" i="1"/>
  <c r="AV27" i="1"/>
  <c r="AO24" i="1"/>
  <c r="P31" i="1"/>
  <c r="R34" i="1"/>
  <c r="W35" i="1"/>
  <c r="P36" i="1"/>
  <c r="P37" i="1"/>
  <c r="AM42" i="1"/>
  <c r="AW41" i="1"/>
  <c r="BE46" i="1"/>
  <c r="O54" i="1"/>
  <c r="P54" i="1" s="1"/>
  <c r="AL48" i="1"/>
  <c r="AT50" i="1"/>
  <c r="AT49" i="1" s="1"/>
  <c r="P63" i="1"/>
  <c r="AI48" i="1"/>
  <c r="AM68" i="1"/>
  <c r="AD84" i="1"/>
  <c r="BO91" i="1"/>
  <c r="BW92" i="1"/>
  <c r="BY92" i="1" s="1"/>
  <c r="AD107" i="1"/>
  <c r="Y106" i="1"/>
  <c r="BN107" i="1"/>
  <c r="BF106" i="1"/>
  <c r="Y110" i="1"/>
  <c r="AD113" i="1"/>
  <c r="P114" i="1"/>
  <c r="S6" i="1"/>
  <c r="AQ6" i="1"/>
  <c r="AV7" i="1"/>
  <c r="P10" i="1"/>
  <c r="W16" i="1"/>
  <c r="BN16" i="1"/>
  <c r="BW16" i="1"/>
  <c r="BX16" i="1" s="1"/>
  <c r="BY16" i="1" s="1"/>
  <c r="BN18" i="1"/>
  <c r="AM27" i="1"/>
  <c r="AF24" i="1"/>
  <c r="P28" i="1"/>
  <c r="AD34" i="1"/>
  <c r="AM34" i="1"/>
  <c r="AV34" i="1"/>
  <c r="AM38" i="1"/>
  <c r="AF33" i="1"/>
  <c r="W39" i="1"/>
  <c r="R38" i="1"/>
  <c r="W38" i="1" s="1"/>
  <c r="AV42" i="1"/>
  <c r="BW42" i="1"/>
  <c r="O44" i="1"/>
  <c r="AR59" i="1"/>
  <c r="BE60" i="1"/>
  <c r="J60" i="1"/>
  <c r="O61" i="1"/>
  <c r="T48" i="1"/>
  <c r="BE68" i="1"/>
  <c r="AD75" i="1"/>
  <c r="V94" i="1"/>
  <c r="P105" i="1"/>
  <c r="AM120" i="1"/>
  <c r="AF6" i="1"/>
  <c r="AH6" i="1"/>
  <c r="AM7" i="1"/>
  <c r="BE7" i="1"/>
  <c r="BN7" i="1"/>
  <c r="BW7" i="1"/>
  <c r="BX7" i="1" s="1"/>
  <c r="BY7" i="1" s="1"/>
  <c r="O9" i="1"/>
  <c r="BE9" i="1"/>
  <c r="U6" i="1"/>
  <c r="P13" i="1"/>
  <c r="BN14" i="1"/>
  <c r="BW14" i="1"/>
  <c r="BX14" i="1" s="1"/>
  <c r="BY14" i="1" s="1"/>
  <c r="AD16" i="1"/>
  <c r="BE18" i="1"/>
  <c r="BE20" i="1"/>
  <c r="O20" i="1"/>
  <c r="BE22" i="1"/>
  <c r="Z24" i="1"/>
  <c r="AV25" i="1"/>
  <c r="AN24" i="1"/>
  <c r="BE34" i="1"/>
  <c r="BN34" i="1"/>
  <c r="AV44" i="1"/>
  <c r="W44" i="1"/>
  <c r="R41" i="1"/>
  <c r="G59" i="1"/>
  <c r="AH48" i="1"/>
  <c r="BV48" i="1"/>
  <c r="AV60" i="1"/>
  <c r="AO59" i="1"/>
  <c r="AS59" i="1"/>
  <c r="BN60" i="1"/>
  <c r="BW60" i="1"/>
  <c r="BX60" i="1" s="1"/>
  <c r="BY60" i="1" s="1"/>
  <c r="W60" i="1"/>
  <c r="O68" i="1"/>
  <c r="BE72" i="1"/>
  <c r="BN72" i="1"/>
  <c r="O75" i="1"/>
  <c r="J71" i="1"/>
  <c r="AM75" i="1"/>
  <c r="P80" i="1"/>
  <c r="AM97" i="1"/>
  <c r="AF94" i="1"/>
  <c r="BW97" i="1"/>
  <c r="BX97" i="1" s="1"/>
  <c r="BY97" i="1" s="1"/>
  <c r="BP94" i="1"/>
  <c r="R122" i="1"/>
  <c r="W124" i="1"/>
  <c r="BP6" i="1"/>
  <c r="AV9" i="1"/>
  <c r="AV12" i="1"/>
  <c r="AO6" i="1"/>
  <c r="W13" i="1"/>
  <c r="R12" i="1"/>
  <c r="J16" i="1"/>
  <c r="O17" i="1"/>
  <c r="P19" i="1"/>
  <c r="AV20" i="1"/>
  <c r="AV22" i="1"/>
  <c r="O22" i="1"/>
  <c r="BE27" i="1"/>
  <c r="P35" i="1"/>
  <c r="BE38" i="1"/>
  <c r="AX33" i="1"/>
  <c r="W42" i="1"/>
  <c r="BE44" i="1"/>
  <c r="BN44" i="1"/>
  <c r="BW44" i="1"/>
  <c r="BX44" i="1" s="1"/>
  <c r="BY44" i="1" s="1"/>
  <c r="BD48" i="1"/>
  <c r="BL48" i="1"/>
  <c r="G49" i="1"/>
  <c r="BQ50" i="1"/>
  <c r="BQ49" i="1" s="1"/>
  <c r="E48" i="1"/>
  <c r="AD60" i="1"/>
  <c r="AM60" i="1"/>
  <c r="AF59" i="1"/>
  <c r="O62" i="1"/>
  <c r="BN75" i="1"/>
  <c r="O106" i="1"/>
  <c r="P109" i="1"/>
  <c r="AN108" i="1"/>
  <c r="AV108" i="1" s="1"/>
  <c r="AV109" i="1"/>
  <c r="AD7" i="1"/>
  <c r="D48" i="1"/>
  <c r="AD78" i="1"/>
  <c r="AM84" i="1"/>
  <c r="AV84" i="1"/>
  <c r="P87" i="1"/>
  <c r="AN86" i="1"/>
  <c r="AV87" i="1"/>
  <c r="BE92" i="1"/>
  <c r="AW91" i="1"/>
  <c r="BN97" i="1"/>
  <c r="BG94" i="1"/>
  <c r="BQ94" i="1"/>
  <c r="BU94" i="1"/>
  <c r="O102" i="1"/>
  <c r="AW102" i="1"/>
  <c r="BE102" i="1" s="1"/>
  <c r="BE103" i="1"/>
  <c r="O111" i="1"/>
  <c r="BH110" i="1"/>
  <c r="BL110" i="1"/>
  <c r="BN114" i="1"/>
  <c r="BF113" i="1"/>
  <c r="AV115" i="1"/>
  <c r="W118" i="1"/>
  <c r="AV120" i="1"/>
  <c r="BW120" i="1"/>
  <c r="BE126" i="1"/>
  <c r="AW117" i="1"/>
  <c r="BF6" i="1"/>
  <c r="P11" i="1"/>
  <c r="P29" i="1"/>
  <c r="BO33" i="1"/>
  <c r="P45" i="1"/>
  <c r="BW75" i="1"/>
  <c r="BX75" i="1" s="1"/>
  <c r="BY75" i="1" s="1"/>
  <c r="O78" i="1"/>
  <c r="AM78" i="1"/>
  <c r="BW78" i="1"/>
  <c r="BX78" i="1" s="1"/>
  <c r="BY78" i="1" s="1"/>
  <c r="W84" i="1"/>
  <c r="T83" i="1"/>
  <c r="AM86" i="1"/>
  <c r="W88" i="1"/>
  <c r="P92" i="1"/>
  <c r="AE91" i="1"/>
  <c r="AM92" i="1"/>
  <c r="O95" i="1"/>
  <c r="M94" i="1"/>
  <c r="AI94" i="1"/>
  <c r="AI70" i="1" s="1"/>
  <c r="AQ94" i="1"/>
  <c r="AU94" i="1"/>
  <c r="BS94" i="1"/>
  <c r="AC94" i="1"/>
  <c r="BA94" i="1"/>
  <c r="BW106" i="1"/>
  <c r="BX106" i="1" s="1"/>
  <c r="BY106" i="1" s="1"/>
  <c r="P107" i="1"/>
  <c r="AN106" i="1"/>
  <c r="AV107" i="1"/>
  <c r="BN109" i="1"/>
  <c r="BF108" i="1"/>
  <c r="BN108" i="1" s="1"/>
  <c r="AC110" i="1"/>
  <c r="AV111" i="1"/>
  <c r="P112" i="1"/>
  <c r="O113" i="1"/>
  <c r="AN113" i="1"/>
  <c r="AV114" i="1"/>
  <c r="BE115" i="1"/>
  <c r="BN115" i="1"/>
  <c r="BW115" i="1"/>
  <c r="BX115" i="1" s="1"/>
  <c r="BY115" i="1" s="1"/>
  <c r="AD118" i="1"/>
  <c r="O122" i="1"/>
  <c r="D5" i="1"/>
  <c r="BN78" i="1"/>
  <c r="O86" i="1"/>
  <c r="BN87" i="1"/>
  <c r="BF86" i="1"/>
  <c r="AM88" i="1"/>
  <c r="AV88" i="1"/>
  <c r="BW88" i="1"/>
  <c r="R91" i="1"/>
  <c r="W92" i="1"/>
  <c r="AM95" i="1"/>
  <c r="BE95" i="1"/>
  <c r="W97" i="1"/>
  <c r="AV97" i="1"/>
  <c r="AO94" i="1"/>
  <c r="O100" i="1"/>
  <c r="AV100" i="1"/>
  <c r="AW100" i="1"/>
  <c r="BE100" i="1" s="1"/>
  <c r="BE101" i="1"/>
  <c r="AD102" i="1"/>
  <c r="O104" i="1"/>
  <c r="AD111" i="1"/>
  <c r="AM111" i="1"/>
  <c r="BW111" i="1"/>
  <c r="AD120" i="1"/>
  <c r="Z117" i="1"/>
  <c r="AD122" i="1"/>
  <c r="BF91" i="1"/>
  <c r="BE96" i="1"/>
  <c r="P116" i="1"/>
  <c r="BF118" i="1"/>
  <c r="O123" i="1"/>
  <c r="BE127" i="1"/>
  <c r="P124" i="1"/>
  <c r="BE113" i="1" l="1"/>
  <c r="O34" i="1"/>
  <c r="P34" i="1" s="1"/>
  <c r="AD126" i="1"/>
  <c r="AW24" i="1"/>
  <c r="AP48" i="1"/>
  <c r="BH48" i="1"/>
  <c r="AM24" i="1"/>
  <c r="BR50" i="1"/>
  <c r="BR49" i="1" s="1"/>
  <c r="BW59" i="1"/>
  <c r="AD91" i="1"/>
  <c r="AD86" i="1"/>
  <c r="BE83" i="1"/>
  <c r="BQ5" i="1"/>
  <c r="AE117" i="1"/>
  <c r="AM117" i="1" s="1"/>
  <c r="R71" i="1"/>
  <c r="W71" i="1" s="1"/>
  <c r="BO94" i="1"/>
  <c r="AY48" i="1"/>
  <c r="V50" i="1"/>
  <c r="V49" i="1" s="1"/>
  <c r="W49" i="1" s="1"/>
  <c r="V48" i="1"/>
  <c r="AD59" i="1"/>
  <c r="Z50" i="1"/>
  <c r="Z48" i="1"/>
  <c r="BL70" i="1"/>
  <c r="BO110" i="1"/>
  <c r="BW110" i="1" s="1"/>
  <c r="BW113" i="1"/>
  <c r="BX113" i="1" s="1"/>
  <c r="BY113" i="1" s="1"/>
  <c r="AC48" i="1"/>
  <c r="AC50" i="1"/>
  <c r="AC49" i="1" s="1"/>
  <c r="Y71" i="1"/>
  <c r="AD71" i="1" s="1"/>
  <c r="AD72" i="1"/>
  <c r="AI5" i="1"/>
  <c r="AI4" i="1" s="1"/>
  <c r="AH5" i="1"/>
  <c r="BA70" i="1"/>
  <c r="U50" i="1"/>
  <c r="U49" i="1" s="1"/>
  <c r="AV71" i="1"/>
  <c r="L48" i="1"/>
  <c r="L50" i="1"/>
  <c r="L49" i="1" s="1"/>
  <c r="AU70" i="1"/>
  <c r="BU70" i="1"/>
  <c r="BB48" i="1"/>
  <c r="W41" i="1"/>
  <c r="AT5" i="1"/>
  <c r="AS5" i="1"/>
  <c r="AH70" i="1"/>
  <c r="AH4" i="1" s="1"/>
  <c r="AL70" i="1"/>
  <c r="R94" i="1"/>
  <c r="W94" i="1" s="1"/>
  <c r="BU50" i="1"/>
  <c r="BU49" i="1" s="1"/>
  <c r="U5" i="1"/>
  <c r="BE41" i="1"/>
  <c r="BP70" i="1"/>
  <c r="BI50" i="1"/>
  <c r="BI49" i="1" s="1"/>
  <c r="AB50" i="1"/>
  <c r="AB49" i="1" s="1"/>
  <c r="AB48" i="1"/>
  <c r="BK50" i="1"/>
  <c r="BK49" i="1" s="1"/>
  <c r="BK48" i="1"/>
  <c r="AJ5" i="1"/>
  <c r="AU48" i="1"/>
  <c r="U70" i="1"/>
  <c r="AJ70" i="1"/>
  <c r="AY5" i="1"/>
  <c r="AP5" i="1"/>
  <c r="AQ50" i="1"/>
  <c r="AQ49" i="1" s="1"/>
  <c r="AQ48" i="1"/>
  <c r="BO48" i="1"/>
  <c r="BJ5" i="1"/>
  <c r="AG48" i="1"/>
  <c r="AG50" i="1"/>
  <c r="AG49" i="1" s="1"/>
  <c r="BO24" i="1"/>
  <c r="BW24" i="1" s="1"/>
  <c r="BW25" i="1"/>
  <c r="BX25" i="1" s="1"/>
  <c r="BY25" i="1" s="1"/>
  <c r="AT70" i="1"/>
  <c r="R110" i="1"/>
  <c r="W110" i="1" s="1"/>
  <c r="BV5" i="1"/>
  <c r="M50" i="1"/>
  <c r="M49" i="1" s="1"/>
  <c r="M48" i="1"/>
  <c r="AK5" i="1"/>
  <c r="BK70" i="1"/>
  <c r="BE6" i="1"/>
  <c r="AU5" i="1"/>
  <c r="AU4" i="1" s="1"/>
  <c r="AD6" i="1"/>
  <c r="AV41" i="1"/>
  <c r="N5" i="1"/>
  <c r="BW41" i="1"/>
  <c r="O110" i="1"/>
  <c r="P110" i="1" s="1"/>
  <c r="BE59" i="1"/>
  <c r="K5" i="1"/>
  <c r="BE24" i="1"/>
  <c r="BE71" i="1"/>
  <c r="O41" i="1"/>
  <c r="BN33" i="1"/>
  <c r="AM41" i="1"/>
  <c r="S70" i="1"/>
  <c r="BJ70" i="1"/>
  <c r="BJ4" i="1" s="1"/>
  <c r="BW71" i="1"/>
  <c r="BN71" i="1"/>
  <c r="AC5" i="1"/>
  <c r="AM83" i="1"/>
  <c r="BE110" i="1"/>
  <c r="BN24" i="1"/>
  <c r="BX24" i="1"/>
  <c r="AV33" i="1"/>
  <c r="BW33" i="1"/>
  <c r="BE117" i="1"/>
  <c r="BQ70" i="1"/>
  <c r="BQ4" i="1" s="1"/>
  <c r="AX50" i="1"/>
  <c r="AX49" i="1" s="1"/>
  <c r="AZ48" i="1"/>
  <c r="BR5" i="1"/>
  <c r="BO117" i="1"/>
  <c r="BW117" i="1" s="1"/>
  <c r="AM118" i="1"/>
  <c r="AE94" i="1"/>
  <c r="AM94" i="1" s="1"/>
  <c r="BH70" i="1"/>
  <c r="S5" i="1"/>
  <c r="AK48" i="1"/>
  <c r="AD117" i="1"/>
  <c r="W113" i="1"/>
  <c r="AO70" i="1"/>
  <c r="AQ70" i="1"/>
  <c r="M70" i="1"/>
  <c r="BG70" i="1"/>
  <c r="BW86" i="1"/>
  <c r="BX86" i="1" s="1"/>
  <c r="BY86" i="1" s="1"/>
  <c r="E4" i="1"/>
  <c r="K48" i="1"/>
  <c r="R24" i="1"/>
  <c r="W24" i="1" s="1"/>
  <c r="AA50" i="1"/>
  <c r="AA49" i="1" s="1"/>
  <c r="AM33" i="1"/>
  <c r="BJ50" i="1"/>
  <c r="BJ49" i="1" s="1"/>
  <c r="AW48" i="1"/>
  <c r="BC70" i="1"/>
  <c r="BP48" i="1"/>
  <c r="AD41" i="1"/>
  <c r="BI5" i="1"/>
  <c r="BU5" i="1"/>
  <c r="BU4" i="1" s="1"/>
  <c r="AG5" i="1"/>
  <c r="BM50" i="1"/>
  <c r="BM49" i="1" s="1"/>
  <c r="AR5" i="1"/>
  <c r="AD33" i="1"/>
  <c r="AM113" i="1"/>
  <c r="AB70" i="1"/>
  <c r="BG48" i="1"/>
  <c r="BL5" i="1"/>
  <c r="BL4" i="1" s="1"/>
  <c r="N48" i="1"/>
  <c r="BB5" i="1"/>
  <c r="T70" i="1"/>
  <c r="T4" i="1" s="1"/>
  <c r="BP5" i="1"/>
  <c r="BP4" i="1" s="1"/>
  <c r="AD25" i="1"/>
  <c r="V5" i="1"/>
  <c r="O117" i="1"/>
  <c r="P117" i="1" s="1"/>
  <c r="BS70" i="1"/>
  <c r="BE86" i="1"/>
  <c r="AX5" i="1"/>
  <c r="AO5" i="1"/>
  <c r="AF70" i="1"/>
  <c r="AD24" i="1"/>
  <c r="V70" i="1"/>
  <c r="AQ5" i="1"/>
  <c r="W75" i="1"/>
  <c r="AY70" i="1"/>
  <c r="N70" i="1"/>
  <c r="BT5" i="1"/>
  <c r="M5" i="1"/>
  <c r="AP70" i="1"/>
  <c r="AP4" i="1" s="1"/>
  <c r="O33" i="1"/>
  <c r="BC5" i="1"/>
  <c r="BH5" i="1"/>
  <c r="AZ70" i="1"/>
  <c r="AA70" i="1"/>
  <c r="BX59" i="1"/>
  <c r="BY59" i="1" s="1"/>
  <c r="BX33" i="1"/>
  <c r="BX6" i="1"/>
  <c r="BM5" i="1"/>
  <c r="BX126" i="1"/>
  <c r="BY126" i="1" s="1"/>
  <c r="BX88" i="1"/>
  <c r="BY88" i="1" s="1"/>
  <c r="BX42" i="1"/>
  <c r="BY42" i="1" s="1"/>
  <c r="BX111" i="1"/>
  <c r="BY111" i="1" s="1"/>
  <c r="BX95" i="1"/>
  <c r="BY95" i="1" s="1"/>
  <c r="BX120" i="1"/>
  <c r="BY120" i="1" s="1"/>
  <c r="BX100" i="1"/>
  <c r="BY100" i="1" s="1"/>
  <c r="BX104" i="1"/>
  <c r="BY104" i="1" s="1"/>
  <c r="BX71" i="1"/>
  <c r="BY71" i="1" s="1"/>
  <c r="BD70" i="1"/>
  <c r="BD5" i="1"/>
  <c r="AV24" i="1"/>
  <c r="BR70" i="1"/>
  <c r="BR4" i="1" s="1"/>
  <c r="AM110" i="1"/>
  <c r="G48" i="1"/>
  <c r="AX70" i="1"/>
  <c r="O24" i="1"/>
  <c r="BF48" i="1"/>
  <c r="AZ5" i="1"/>
  <c r="BT70" i="1"/>
  <c r="O27" i="1"/>
  <c r="W12" i="1"/>
  <c r="R6" i="1"/>
  <c r="W6" i="1" s="1"/>
  <c r="AC70" i="1"/>
  <c r="AV59" i="1"/>
  <c r="BN41" i="1"/>
  <c r="BK5" i="1"/>
  <c r="AM6" i="1"/>
  <c r="AM71" i="1"/>
  <c r="AT4" i="1"/>
  <c r="K70" i="1"/>
  <c r="K4" i="1" s="1"/>
  <c r="AR70" i="1"/>
  <c r="BV70" i="1"/>
  <c r="AB5" i="1"/>
  <c r="BG5" i="1"/>
  <c r="AL4" i="1"/>
  <c r="AG70" i="1"/>
  <c r="AG4" i="1" s="1"/>
  <c r="BB70" i="1"/>
  <c r="BT50" i="1"/>
  <c r="BT48" i="1"/>
  <c r="P33" i="1"/>
  <c r="O94" i="1"/>
  <c r="Z70" i="1"/>
  <c r="AA5" i="1"/>
  <c r="AA4" i="1" s="1"/>
  <c r="BM70" i="1"/>
  <c r="BM4" i="1" s="1"/>
  <c r="P97" i="1"/>
  <c r="W86" i="1"/>
  <c r="R83" i="1"/>
  <c r="W83" i="1" s="1"/>
  <c r="L5" i="1"/>
  <c r="BI70" i="1"/>
  <c r="O83" i="1"/>
  <c r="U4" i="1"/>
  <c r="BE33" i="1"/>
  <c r="BW83" i="1"/>
  <c r="AJ50" i="1"/>
  <c r="AJ49" i="1" s="1"/>
  <c r="AJ48" i="1"/>
  <c r="L70" i="1"/>
  <c r="BN59" i="1"/>
  <c r="AV91" i="1"/>
  <c r="AN90" i="1"/>
  <c r="AV90" i="1" s="1"/>
  <c r="AK70" i="1"/>
  <c r="N4" i="1"/>
  <c r="AV118" i="1"/>
  <c r="AN117" i="1"/>
  <c r="AV117" i="1" s="1"/>
  <c r="AS70" i="1"/>
  <c r="BA48" i="1"/>
  <c r="BA50" i="1"/>
  <c r="BA49" i="1" s="1"/>
  <c r="BA5" i="1"/>
  <c r="BS5" i="1"/>
  <c r="P100" i="1"/>
  <c r="BN86" i="1"/>
  <c r="BF83" i="1"/>
  <c r="P86" i="1"/>
  <c r="G5" i="1"/>
  <c r="D4" i="1"/>
  <c r="P122" i="1"/>
  <c r="AV113" i="1"/>
  <c r="AN110" i="1"/>
  <c r="AV110" i="1" s="1"/>
  <c r="P78" i="1"/>
  <c r="P111" i="1"/>
  <c r="BE91" i="1"/>
  <c r="AW90" i="1"/>
  <c r="P94" i="1"/>
  <c r="J70" i="1"/>
  <c r="O71" i="1"/>
  <c r="P68" i="1"/>
  <c r="P20" i="1"/>
  <c r="P9" i="1"/>
  <c r="AV6" i="1"/>
  <c r="P61" i="1"/>
  <c r="P41" i="1"/>
  <c r="BN106" i="1"/>
  <c r="BF94" i="1"/>
  <c r="BN94" i="1" s="1"/>
  <c r="BW91" i="1"/>
  <c r="BX91" i="1" s="1"/>
  <c r="BY91" i="1" s="1"/>
  <c r="BO90" i="1"/>
  <c r="BN91" i="1"/>
  <c r="BF90" i="1"/>
  <c r="BN90" i="1" s="1"/>
  <c r="AW94" i="1"/>
  <c r="BE94" i="1" s="1"/>
  <c r="AV106" i="1"/>
  <c r="AN94" i="1"/>
  <c r="AV94" i="1" s="1"/>
  <c r="BW94" i="1"/>
  <c r="P95" i="1"/>
  <c r="AV86" i="1"/>
  <c r="AN83" i="1"/>
  <c r="AD83" i="1"/>
  <c r="AF48" i="1"/>
  <c r="AF50" i="1"/>
  <c r="P17" i="1"/>
  <c r="P14" i="1"/>
  <c r="P75" i="1"/>
  <c r="R48" i="1"/>
  <c r="W59" i="1"/>
  <c r="AS48" i="1"/>
  <c r="AS50" i="1"/>
  <c r="AS49" i="1" s="1"/>
  <c r="AF5" i="1"/>
  <c r="O60" i="1"/>
  <c r="J59" i="1"/>
  <c r="O59" i="1" s="1"/>
  <c r="AD110" i="1"/>
  <c r="AM59" i="1"/>
  <c r="W34" i="1"/>
  <c r="R33" i="1"/>
  <c r="W33" i="1" s="1"/>
  <c r="AW5" i="1"/>
  <c r="Z5" i="1"/>
  <c r="BN118" i="1"/>
  <c r="BF117" i="1"/>
  <c r="BN117" i="1" s="1"/>
  <c r="P123" i="1"/>
  <c r="R90" i="1"/>
  <c r="W91" i="1"/>
  <c r="P113" i="1"/>
  <c r="AM91" i="1"/>
  <c r="AE90" i="1"/>
  <c r="BN6" i="1"/>
  <c r="BF5" i="1"/>
  <c r="P102" i="1"/>
  <c r="P22" i="1"/>
  <c r="O16" i="1"/>
  <c r="J6" i="1"/>
  <c r="P12" i="1"/>
  <c r="O50" i="1"/>
  <c r="K49" i="1"/>
  <c r="AO48" i="1"/>
  <c r="AO50" i="1"/>
  <c r="W50" i="1"/>
  <c r="Y94" i="1"/>
  <c r="AD94" i="1" s="1"/>
  <c r="AD106" i="1"/>
  <c r="AN5" i="1"/>
  <c r="P104" i="1"/>
  <c r="BF110" i="1"/>
  <c r="BN110" i="1" s="1"/>
  <c r="BN113" i="1"/>
  <c r="P106" i="1"/>
  <c r="P62" i="1"/>
  <c r="W122" i="1"/>
  <c r="R117" i="1"/>
  <c r="W117" i="1" s="1"/>
  <c r="BW6" i="1"/>
  <c r="AR50" i="1"/>
  <c r="AR49" i="1" s="1"/>
  <c r="AR48" i="1"/>
  <c r="P44" i="1"/>
  <c r="Z49" i="1"/>
  <c r="BE49" i="1" l="1"/>
  <c r="BY24" i="1"/>
  <c r="BW50" i="1"/>
  <c r="AR4" i="1"/>
  <c r="AK4" i="1"/>
  <c r="BN50" i="1"/>
  <c r="BO5" i="1"/>
  <c r="BW5" i="1" s="1"/>
  <c r="W48" i="1"/>
  <c r="V4" i="1"/>
  <c r="AX4" i="1"/>
  <c r="BV4" i="1"/>
  <c r="BN48" i="1"/>
  <c r="AS4" i="1"/>
  <c r="AD49" i="1"/>
  <c r="AQ4" i="1"/>
  <c r="AZ4" i="1"/>
  <c r="AM5" i="1"/>
  <c r="AD50" i="1"/>
  <c r="O49" i="1"/>
  <c r="P49" i="1" s="1"/>
  <c r="BI4" i="1"/>
  <c r="BG4" i="1"/>
  <c r="AC4" i="1"/>
  <c r="BY33" i="1"/>
  <c r="BH4" i="1"/>
  <c r="AD48" i="1"/>
  <c r="BS4" i="1"/>
  <c r="AJ4" i="1"/>
  <c r="BB4" i="1"/>
  <c r="BE48" i="1"/>
  <c r="AM48" i="1"/>
  <c r="G4" i="1"/>
  <c r="BW48" i="1"/>
  <c r="BY6" i="1"/>
  <c r="AB4" i="1"/>
  <c r="AY4" i="1"/>
  <c r="BK4" i="1"/>
  <c r="J48" i="1"/>
  <c r="O48" i="1" s="1"/>
  <c r="P48" i="1" s="1"/>
  <c r="BD4" i="1"/>
  <c r="BX117" i="1"/>
  <c r="BY117" i="1" s="1"/>
  <c r="BN49" i="1"/>
  <c r="BT49" i="1"/>
  <c r="BW49" i="1" s="1"/>
  <c r="S4" i="1"/>
  <c r="M4" i="1"/>
  <c r="BC4" i="1"/>
  <c r="O70" i="1"/>
  <c r="P70" i="1" s="1"/>
  <c r="BX90" i="1"/>
  <c r="BX110" i="1"/>
  <c r="BY110" i="1" s="1"/>
  <c r="BX41" i="1"/>
  <c r="BY41" i="1" s="1"/>
  <c r="BX83" i="1"/>
  <c r="BY83" i="1" s="1"/>
  <c r="BE50" i="1"/>
  <c r="BX94" i="1"/>
  <c r="BY94" i="1" s="1"/>
  <c r="BX50" i="1"/>
  <c r="BT4" i="1"/>
  <c r="P24" i="1"/>
  <c r="P27" i="1"/>
  <c r="BA4" i="1"/>
  <c r="P83" i="1"/>
  <c r="L4" i="1"/>
  <c r="AV50" i="1"/>
  <c r="AO49" i="1"/>
  <c r="AV49" i="1" s="1"/>
  <c r="BN5" i="1"/>
  <c r="Z4" i="1"/>
  <c r="AD5" i="1"/>
  <c r="P60" i="1"/>
  <c r="AM50" i="1"/>
  <c r="AF49" i="1"/>
  <c r="AM49" i="1" s="1"/>
  <c r="BW90" i="1"/>
  <c r="BO70" i="1"/>
  <c r="BW70" i="1" s="1"/>
  <c r="AV5" i="1"/>
  <c r="AV48" i="1"/>
  <c r="J5" i="1"/>
  <c r="O6" i="1"/>
  <c r="AV83" i="1"/>
  <c r="AN70" i="1"/>
  <c r="AV70" i="1" s="1"/>
  <c r="P71" i="1"/>
  <c r="R5" i="1"/>
  <c r="P16" i="1"/>
  <c r="W90" i="1"/>
  <c r="R70" i="1"/>
  <c r="W70" i="1" s="1"/>
  <c r="AF4" i="1"/>
  <c r="Y70" i="1"/>
  <c r="AO4" i="1"/>
  <c r="BE90" i="1"/>
  <c r="AW70" i="1"/>
  <c r="BE70" i="1" s="1"/>
  <c r="P50" i="1"/>
  <c r="AM90" i="1"/>
  <c r="AE70" i="1"/>
  <c r="BE5" i="1"/>
  <c r="P59" i="1"/>
  <c r="BN83" i="1"/>
  <c r="BF70" i="1"/>
  <c r="BN70" i="1" s="1"/>
  <c r="BY90" i="1" l="1"/>
  <c r="BX49" i="1"/>
  <c r="BY50" i="1"/>
  <c r="BO4" i="1"/>
  <c r="BW4" i="1" s="1"/>
  <c r="BX5" i="1"/>
  <c r="BY5" i="1" s="1"/>
  <c r="BX70" i="1"/>
  <c r="BY70" i="1" s="1"/>
  <c r="AW4" i="1"/>
  <c r="BE4" i="1" s="1"/>
  <c r="AD70" i="1"/>
  <c r="Y4" i="1"/>
  <c r="AD4" i="1" s="1"/>
  <c r="BF4" i="1"/>
  <c r="BN4" i="1" s="1"/>
  <c r="P6" i="1"/>
  <c r="O5" i="1"/>
  <c r="J4" i="1"/>
  <c r="AN4" i="1"/>
  <c r="AV4" i="1" s="1"/>
  <c r="AM70" i="1"/>
  <c r="AE4" i="1"/>
  <c r="AM4" i="1" s="1"/>
  <c r="R4" i="1"/>
  <c r="W5" i="1"/>
  <c r="BX48" i="1" l="1"/>
  <c r="BY48" i="1" s="1"/>
  <c r="BY49" i="1"/>
  <c r="W4" i="1"/>
  <c r="O4" i="1"/>
  <c r="P4" i="1" s="1"/>
  <c r="P5" i="1"/>
  <c r="BX4" i="1" l="1"/>
  <c r="BY4" i="1" s="1"/>
</calcChain>
</file>

<file path=xl/sharedStrings.xml><?xml version="1.0" encoding="utf-8"?>
<sst xmlns="http://schemas.openxmlformats.org/spreadsheetml/2006/main" count="260" uniqueCount="158">
  <si>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</si>
  <si>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</si>
  <si>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</si>
  <si>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</si>
  <si>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</si>
  <si>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</si>
  <si>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</si>
  <si>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</si>
  <si>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</si>
  <si>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</si>
  <si>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</si>
  <si>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</si>
  <si>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</si>
  <si>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</si>
  <si>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</si>
  <si>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</si>
  <si>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</si>
  <si>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</si>
  <si>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</si>
  <si>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</si>
  <si>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</si>
  <si>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</si>
  <si>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</si>
  <si>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</si>
  <si>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</si>
  <si>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</si>
  <si>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kegiatan</t>
  </si>
  <si>
    <t>orang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</si>
  <si>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</si>
  <si>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</si>
  <si>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</si>
  <si>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</si>
  <si>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</si>
  <si>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</si>
  <si>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</si>
  <si>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</si>
  <si>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</si>
  <si>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</si>
  <si>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</si>
  <si>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</si>
  <si>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</si>
  <si>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</si>
  <si>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</si>
  <si>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</si>
  <si>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</si>
  <si>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</si>
  <si>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</si>
  <si>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</si>
  <si>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</si>
  <si>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</si>
  <si>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</si>
  <si>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</si>
  <si>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</si>
  <si>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</si>
  <si>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</si>
  <si>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</si>
  <si>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</si>
  <si>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</si>
  <si>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</si>
  <si>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</si>
  <si>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</si>
  <si>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</si>
  <si>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</si>
  <si>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</si>
  <si>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</si>
  <si>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</si>
  <si>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</si>
  <si>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</si>
  <si>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</si>
  <si>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</si>
  <si>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</si>
  <si>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</si>
  <si>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</si>
  <si>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</si>
  <si>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</si>
  <si>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</si>
  <si>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</si>
  <si>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</si>
  <si>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</si>
  <si>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</si>
  <si>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</si>
  <si>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</si>
  <si>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</si>
  <si>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</si>
  <si>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</si>
  <si>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Orang</t>
  </si>
  <si>
    <t>Unit</t>
  </si>
  <si>
    <t>Bulan</t>
  </si>
  <si>
    <t>Dokumen</t>
  </si>
  <si>
    <t>orang/kali</t>
  </si>
  <si>
    <t>X.XX.01.2.09.11</t>
  </si>
  <si>
    <t>Pemeliharaan/Rehabilitasi Sarana dan Prasarana Pendukung Gedung Kantor atau Bangunan Lainnya</t>
  </si>
  <si>
    <t>5.03.5.04.0.00.01.00</t>
  </si>
  <si>
    <t>Badan Kepegawaian dan Pengembangan Sumber Daya Manusia</t>
  </si>
  <si>
    <t>PROGRAM KEPEGAWAIAN DAERAH</t>
  </si>
  <si>
    <t>5.03.02.2.03</t>
  </si>
  <si>
    <t>Pengembangan Kompetensi ASN</t>
  </si>
  <si>
    <t>5.03.02.2.03.02</t>
  </si>
  <si>
    <t>Pengelolaan Assessment Center</t>
  </si>
  <si>
    <t>5.03.02.2.03.04</t>
  </si>
  <si>
    <t>Pengelolaan Pendidikan Lanjutan ASN</t>
  </si>
  <si>
    <t>5.03.02.2.03.06</t>
  </si>
  <si>
    <t>Fasilitasi Sertifikasi Jabatan ASN</t>
  </si>
  <si>
    <t>5.03.02.2.03.07</t>
  </si>
  <si>
    <t>Evaluasi Diklat dan Sertifikasi Jabatan ASN</t>
  </si>
  <si>
    <t>Laporan</t>
  </si>
  <si>
    <t>5.03.02.2.03.08</t>
  </si>
  <si>
    <t>Penyusunan Administrasi Diklat dan Sertifikasi Jabatan Fungsional</t>
  </si>
  <si>
    <t>5.03.02.2.03.09</t>
  </si>
  <si>
    <t>Koordinasi dan Kerjasama Pelaksanaan Diklat Jabatan Fungsional</t>
  </si>
  <si>
    <t>5.03.02.2.03.11</t>
  </si>
  <si>
    <t>Evaluasi Diklat dan Sertfikasi Pejabat Fungsional</t>
  </si>
  <si>
    <t>5.03.02.2.03.12</t>
  </si>
  <si>
    <t>Sosialisasi dan Penyebaran Informasi Jabatan Fungsional ASN</t>
  </si>
  <si>
    <t>5.03.02.2.04</t>
  </si>
  <si>
    <t>Penilaian dan Evaluasi Kinerja Aparatur</t>
  </si>
  <si>
    <t>5.03.02.2.04.04</t>
  </si>
  <si>
    <t>Pengelolaan Pemberian Penghargaan Bagi Pegawai</t>
  </si>
  <si>
    <t>5.03.02.2.04.07</t>
  </si>
  <si>
    <t>Pembinaan Disiplin ASN</t>
  </si>
  <si>
    <t>5.03.02.2.04.08</t>
  </si>
  <si>
    <t>Pengelolaan Penyelesaian Pelanggaran Disiplin ASN</t>
  </si>
  <si>
    <t>5.03.02.2.02</t>
  </si>
  <si>
    <t>Mutasi dan Promosi ASN</t>
  </si>
  <si>
    <t>5.03.02.2.02.02</t>
  </si>
  <si>
    <t>Pengelolaan Kenaikan Pangkat ASN</t>
  </si>
  <si>
    <t>5.03.02.2.02.03</t>
  </si>
  <si>
    <t>Pengelolaan Promosi ASN</t>
  </si>
  <si>
    <t>5.03.02.2.01</t>
  </si>
  <si>
    <t>Pengadaan, Pemberhentian dan Informasi Kepegawaian ASN</t>
  </si>
  <si>
    <t>5.03.02.2.01.03</t>
  </si>
  <si>
    <t>Koordinasi dan Fasilitasi Pengadaan PNS dan PPPK</t>
  </si>
  <si>
    <t>5.03.02.2.01.10</t>
  </si>
  <si>
    <t>Pengelolaan Sistem Informasi Kepegawaian</t>
  </si>
  <si>
    <t>Data</t>
  </si>
  <si>
    <t>5.03.02.2.01.11</t>
  </si>
  <si>
    <t>Pengelolaan Data Kepegawaian</t>
  </si>
  <si>
    <t>PROGRAM PENGEMBANGAN SUMBER DAYA MANUSIA</t>
  </si>
  <si>
    <t>5.04.02.2.01</t>
  </si>
  <si>
    <t>Pengembangan Kompetensi Teknis</t>
  </si>
  <si>
    <t xml:space="preserve"> 5.04.02.2.01.03</t>
  </si>
  <si>
    <t>Penyelenggaraan Pengembangan Kompetensi Teknis Umum, Inti, dan pilihan bagi Jabatan Administrasi Penyelenggara Urusan Pemerintahan Konkuren, Perangkat Daerah Penunjang, dan Urusan Pemerintahan Umum</t>
  </si>
  <si>
    <t>5.04.02.2.01.04</t>
  </si>
  <si>
    <t>Pembinaan, Pengoordinasian, Fasilitasi, Pemantauan, Evaluasi, dan Pelaporan Pengembangan Kompetensi Teknis umum, Inti, dan pilihan bagi Jabatan Administrasi Penyelenggara Urusan Pemerintahan Konkuren, Perangkat Daerah Penunjang, dan Urusan Pemerintahan Umum</t>
  </si>
  <si>
    <t>5.04.02.2.02</t>
  </si>
  <si>
    <t>Sertifikasi, Kelembagaan, Pengembangan Kompetensi Manajerial dan Fungsional</t>
  </si>
  <si>
    <t>5.04.02.2.02.03</t>
  </si>
  <si>
    <t>Pelaksanaan Sertifikasi Kompetensi di Lingkungan Pemerintah Kabupaten/Kota</t>
  </si>
  <si>
    <r>
      <rPr>
        <strike/>
        <sz val="12"/>
        <color rgb="FF353535"/>
        <rFont val="Arial"/>
        <family val="2"/>
      </rPr>
      <t>persen</t>
    </r>
    <r>
      <rPr>
        <sz val="12"/>
        <color rgb="FF353535"/>
        <rFont val="Arial"/>
        <family val="2"/>
      </rPr>
      <t xml:space="preserve"> orang</t>
    </r>
  </si>
  <si>
    <t>5.04.02.2.02.07</t>
  </si>
  <si>
    <t>Penyelenggaraan Pengembangan Kompetensi bagi Pimpinan Daerah, Jabatan Pimpinan Tinggi, Jabatan Fungsional, Kepemimpinan, dan Prajabatan</t>
  </si>
  <si>
    <t>5.04.02.2.02.08</t>
  </si>
  <si>
    <t>Pembinaan, Pengoordinasian, Fasilitasi, Pemantauan, Evaluasi, dan Pelaporan Pelaksanaan Sertifikasi, Pengelolaan Kelembagaan dan Tenaga Pengembang Kompetensi, Pengelolaan Sumber Belajar, dan Kerjasama, serta Pengembangan Kompetensi Pimpinan Daerah, Jabatan Pimpinan Tinggi, Kepemimpinan, dan Prajabatan</t>
  </si>
  <si>
    <t>Gedung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</si>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</sst>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0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trike/>
      <sz val="12"/>
      <color rgb="FF353535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164" fontId="6" fillId="9" borderId="1" xfId="2" applyFont="1" applyFill="1" applyBorder="1" applyAlignment="1">
      <alignment horizontal="right" vertical="center" wrapText="1"/>
    </xf>
    <xf numFmtId="164" fontId="6" fillId="9" borderId="1" xfId="3" applyFont="1" applyFill="1" applyBorder="1" applyAlignment="1">
      <alignment horizontal="right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7" fillId="0" borderId="1" xfId="1" applyFont="1" applyBorder="1" applyAlignment="1">
      <alignment horizontal="right" vertical="center" wrapText="1"/>
    </xf>
    <xf numFmtId="164" fontId="7" fillId="0" borderId="1" xfId="3" applyFont="1" applyFill="1" applyBorder="1" applyAlignment="1">
      <alignment horizontal="right" vertical="center" wrapText="1"/>
    </xf>
    <xf numFmtId="164" fontId="7" fillId="0" borderId="1" xfId="2" applyFont="1" applyFill="1" applyBorder="1" applyAlignment="1">
      <alignment horizontal="right" vertical="center" wrapText="1"/>
    </xf>
    <xf numFmtId="164" fontId="7" fillId="7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9" borderId="1" xfId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164" fontId="7" fillId="9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164" fontId="7" fillId="12" borderId="1" xfId="3" applyFont="1" applyFill="1" applyBorder="1" applyAlignment="1">
      <alignment horizontal="right" vertical="center" wrapText="1"/>
    </xf>
    <xf numFmtId="166" fontId="6" fillId="9" borderId="1" xfId="3" applyNumberFormat="1" applyFont="1" applyFill="1" applyBorder="1" applyAlignment="1">
      <alignment horizontal="right" vertical="center" wrapText="1"/>
    </xf>
    <xf numFmtId="166" fontId="6" fillId="10" borderId="1" xfId="3" applyNumberFormat="1" applyFont="1" applyFill="1" applyBorder="1" applyAlignment="1">
      <alignment horizontal="right" vertical="center" wrapText="1"/>
    </xf>
    <xf numFmtId="166" fontId="6" fillId="4" borderId="1" xfId="3" applyNumberFormat="1" applyFont="1" applyFill="1" applyBorder="1" applyAlignment="1">
      <alignment horizontal="right" vertical="center" wrapText="1"/>
    </xf>
    <xf numFmtId="166" fontId="6" fillId="11" borderId="1" xfId="3" applyNumberFormat="1" applyFont="1" applyFill="1" applyBorder="1" applyAlignment="1">
      <alignment horizontal="right" vertical="center" wrapText="1"/>
    </xf>
    <xf numFmtId="166" fontId="7" fillId="8" borderId="1" xfId="3" applyNumberFormat="1" applyFont="1" applyFill="1" applyBorder="1" applyAlignment="1">
      <alignment horizontal="right" vertical="center" wrapText="1"/>
    </xf>
    <xf numFmtId="164" fontId="7" fillId="13" borderId="1" xfId="3" applyFont="1" applyFill="1" applyBorder="1" applyAlignment="1">
      <alignment horizontal="right" vertical="center" wrapText="1"/>
    </xf>
    <xf numFmtId="0" fontId="8" fillId="0" borderId="0" xfId="6" applyAlignment="1">
      <alignment vertical="center"/>
    </xf>
    <xf numFmtId="0" fontId="6" fillId="0" borderId="7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164" fontId="6" fillId="0" borderId="1" xfId="3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right" vertical="center" wrapText="1"/>
    </xf>
    <xf numFmtId="164" fontId="6" fillId="0" borderId="1" xfId="2" applyFont="1" applyFill="1" applyBorder="1" applyAlignment="1">
      <alignment horizontal="right" vertical="center" wrapText="1"/>
    </xf>
    <xf numFmtId="166" fontId="6" fillId="0" borderId="1" xfId="3" applyNumberFormat="1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4" fontId="6" fillId="7" borderId="1" xfId="3" applyFont="1" applyFill="1" applyBorder="1" applyAlignment="1">
      <alignment horizontal="right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127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43" sqref="C143"/>
    </sheetView>
  </sheetViews>
  <sheetFormatPr defaultColWidth="9" defaultRowHeight="15" outlineLevelRow="4" outlineLevelCol="1" x14ac:dyDescent="0.2"/>
  <cols>
    <col min="1" max="1" width="24.5" style="45" customWidth="1"/>
    <col min="2" max="2" width="6.25" style="45" hidden="1" customWidth="1"/>
    <col min="3" max="3" width="45" style="45" customWidth="1"/>
    <col min="4" max="4" width="20.75" style="45" hidden="1" customWidth="1" outlineLevel="1"/>
    <col min="5" max="5" width="18.625" style="45" hidden="1" customWidth="1" outlineLevel="1"/>
    <col min="6" max="6" width="49.25" style="45" hidden="1" customWidth="1" outlineLevel="1"/>
    <col min="7" max="7" width="20.25" style="45" hidden="1" customWidth="1" collapsed="1"/>
    <col min="8" max="8" width="11.75" style="45" hidden="1" customWidth="1"/>
    <col min="9" max="9" width="11.25" style="54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6" hidden="1" customWidth="1"/>
    <col min="17" max="17" width="11.25" style="45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5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5" t="s">
        <v>0</v>
      </c>
      <c r="B1" s="75"/>
      <c r="C1" s="75" t="s">
        <v>1</v>
      </c>
      <c r="D1" s="73" t="s">
        <v>2</v>
      </c>
      <c r="E1" s="73" t="s">
        <v>3</v>
      </c>
      <c r="F1" s="73" t="s">
        <v>4</v>
      </c>
      <c r="G1" s="73" t="s">
        <v>5</v>
      </c>
      <c r="H1" s="73" t="s">
        <v>6</v>
      </c>
      <c r="I1" s="73" t="s">
        <v>7</v>
      </c>
      <c r="J1" s="75" t="s">
        <v>8</v>
      </c>
      <c r="K1" s="75"/>
      <c r="L1" s="75"/>
      <c r="M1" s="75"/>
      <c r="N1" s="75"/>
      <c r="O1" s="75"/>
      <c r="P1" s="76" t="s">
        <v>9</v>
      </c>
      <c r="Q1" s="73" t="s">
        <v>10</v>
      </c>
      <c r="R1" s="80" t="s">
        <v>11</v>
      </c>
      <c r="S1" s="81"/>
      <c r="T1" s="81"/>
      <c r="U1" s="81"/>
      <c r="V1" s="81"/>
      <c r="W1" s="82"/>
      <c r="X1" s="73" t="s">
        <v>10</v>
      </c>
      <c r="Y1" s="75" t="s">
        <v>12</v>
      </c>
      <c r="Z1" s="75"/>
      <c r="AA1" s="75"/>
      <c r="AB1" s="75"/>
      <c r="AC1" s="75"/>
      <c r="AD1" s="75"/>
      <c r="AE1" s="83" t="s">
        <v>13</v>
      </c>
      <c r="AF1" s="83"/>
      <c r="AG1" s="83"/>
      <c r="AH1" s="83"/>
      <c r="AI1" s="83"/>
      <c r="AJ1" s="83"/>
      <c r="AK1" s="83"/>
      <c r="AL1" s="83"/>
      <c r="AM1" s="83"/>
      <c r="AN1" s="84" t="s">
        <v>14</v>
      </c>
      <c r="AO1" s="84"/>
      <c r="AP1" s="84"/>
      <c r="AQ1" s="84"/>
      <c r="AR1" s="84"/>
      <c r="AS1" s="84"/>
      <c r="AT1" s="84"/>
      <c r="AU1" s="84"/>
      <c r="AV1" s="84"/>
      <c r="AW1" s="85" t="s">
        <v>15</v>
      </c>
      <c r="AX1" s="85"/>
      <c r="AY1" s="85"/>
      <c r="AZ1" s="85"/>
      <c r="BA1" s="85"/>
      <c r="BB1" s="85"/>
      <c r="BC1" s="85"/>
      <c r="BD1" s="85"/>
      <c r="BE1" s="85"/>
      <c r="BF1" s="78" t="s">
        <v>155</v>
      </c>
      <c r="BG1" s="78"/>
      <c r="BH1" s="78"/>
      <c r="BI1" s="78"/>
      <c r="BJ1" s="78"/>
      <c r="BK1" s="78"/>
      <c r="BL1" s="78"/>
      <c r="BM1" s="78"/>
      <c r="BN1" s="78"/>
      <c r="BO1" s="79" t="s">
        <v>16</v>
      </c>
      <c r="BP1" s="79"/>
      <c r="BQ1" s="79"/>
      <c r="BR1" s="79"/>
      <c r="BS1" s="79"/>
      <c r="BT1" s="79"/>
      <c r="BU1" s="79"/>
      <c r="BV1" s="79"/>
      <c r="BW1" s="79"/>
      <c r="BX1" s="71" t="s">
        <v>154</v>
      </c>
      <c r="BY1" s="71" t="s">
        <v>156</v>
      </c>
      <c r="BZ1" s="71" t="s">
        <v>157</v>
      </c>
    </row>
    <row r="2" spans="1:78" ht="30.6" customHeight="1" thickBot="1" x14ac:dyDescent="0.25">
      <c r="A2" s="75"/>
      <c r="B2" s="75"/>
      <c r="C2" s="75"/>
      <c r="D2" s="74"/>
      <c r="E2" s="74"/>
      <c r="F2" s="74"/>
      <c r="G2" s="74"/>
      <c r="H2" s="74"/>
      <c r="I2" s="74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7"/>
      <c r="Q2" s="74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4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2"/>
      <c r="BY2" s="72"/>
      <c r="BZ2" s="72"/>
    </row>
    <row r="3" spans="1:78" s="39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32.25" thickBot="1" x14ac:dyDescent="0.25">
      <c r="A4" s="13" t="s">
        <v>92</v>
      </c>
      <c r="B4" s="14">
        <f t="shared" ref="B4:B40" si="0">LEN(A4)</f>
        <v>20</v>
      </c>
      <c r="C4" s="15" t="s">
        <v>93</v>
      </c>
      <c r="D4" s="17">
        <f>SUM(D5,D48,D70)</f>
        <v>8998715000</v>
      </c>
      <c r="E4" s="17">
        <f>SUM(E5,E48,E70)</f>
        <v>0</v>
      </c>
      <c r="F4" s="53"/>
      <c r="G4" s="17">
        <f t="shared" ref="G4:G32" si="1">D4-E4</f>
        <v>8998715000</v>
      </c>
      <c r="H4" s="47"/>
      <c r="I4" s="17"/>
      <c r="J4" s="16">
        <f>SUM(J5,J48,J70)</f>
        <v>7885251000</v>
      </c>
      <c r="K4" s="16">
        <f>SUM(K5,K48,K70)</f>
        <v>0</v>
      </c>
      <c r="L4" s="16">
        <f>SUM(L5,L48,L70)</f>
        <v>0</v>
      </c>
      <c r="M4" s="16">
        <f>SUM(M5,M48,M70)</f>
        <v>0</v>
      </c>
      <c r="N4" s="16">
        <f>SUM(N5,N48,N70)</f>
        <v>0</v>
      </c>
      <c r="O4" s="17">
        <f t="shared" ref="O4:O58" si="2">SUM(J4:N4)</f>
        <v>7885251000</v>
      </c>
      <c r="P4" s="56">
        <f t="shared" ref="P4:P32" si="3">O4-D4</f>
        <v>-1113464000</v>
      </c>
      <c r="Q4" s="17"/>
      <c r="R4" s="17">
        <f>SUM(R5,R48,R70)</f>
        <v>12278638000</v>
      </c>
      <c r="S4" s="17">
        <f>SUM(S5,S48,S70)</f>
        <v>0</v>
      </c>
      <c r="T4" s="17">
        <f>SUM(T5,T48,T70)</f>
        <v>0</v>
      </c>
      <c r="U4" s="17">
        <f>SUM(U5,U48,U70)</f>
        <v>0</v>
      </c>
      <c r="V4" s="17">
        <f>SUM(V5,V48,V70)</f>
        <v>0</v>
      </c>
      <c r="W4" s="17">
        <f t="shared" ref="W4:W58" si="4">SUM(R4:V4)</f>
        <v>12278638000</v>
      </c>
      <c r="X4" s="17"/>
      <c r="Y4" s="17">
        <f>SUM(Y5,Y48,Y70)</f>
        <v>8998715000</v>
      </c>
      <c r="Z4" s="17">
        <f>SUM(Z5,Z48,Z70)</f>
        <v>0</v>
      </c>
      <c r="AA4" s="17">
        <f>SUM(AA5,AA48,AA70)</f>
        <v>0</v>
      </c>
      <c r="AB4" s="17">
        <f>SUM(AB5,AB48,AB70)</f>
        <v>0</v>
      </c>
      <c r="AC4" s="17">
        <f>SUM(AC5,AC48,AC70)</f>
        <v>0</v>
      </c>
      <c r="AD4" s="17">
        <f t="shared" ref="AD4:AD5" si="5">SUM(Y4:AC4)</f>
        <v>8998715000</v>
      </c>
      <c r="AE4" s="17">
        <f t="shared" ref="AE4:AL4" si="6">SUM(AE5,AE48,AE70)</f>
        <v>8188823000</v>
      </c>
      <c r="AF4" s="17">
        <f t="shared" si="6"/>
        <v>0</v>
      </c>
      <c r="AG4" s="17">
        <f t="shared" si="6"/>
        <v>0</v>
      </c>
      <c r="AH4" s="17">
        <f t="shared" si="6"/>
        <v>0</v>
      </c>
      <c r="AI4" s="17">
        <f t="shared" si="6"/>
        <v>0</v>
      </c>
      <c r="AJ4" s="17">
        <f t="shared" si="6"/>
        <v>0</v>
      </c>
      <c r="AK4" s="17">
        <f t="shared" si="6"/>
        <v>0</v>
      </c>
      <c r="AL4" s="17">
        <f t="shared" si="6"/>
        <v>0</v>
      </c>
      <c r="AM4" s="17">
        <f t="shared" ref="AM4:AM5" si="7">SUM(AE4:AL4)</f>
        <v>8188823000</v>
      </c>
      <c r="AN4" s="17">
        <f t="shared" ref="AN4:AU4" si="8">SUM(AN5,AN48,AN70)</f>
        <v>8188823000</v>
      </c>
      <c r="AO4" s="17">
        <f t="shared" si="8"/>
        <v>0</v>
      </c>
      <c r="AP4" s="17">
        <f t="shared" si="8"/>
        <v>0</v>
      </c>
      <c r="AQ4" s="17">
        <f t="shared" si="8"/>
        <v>0</v>
      </c>
      <c r="AR4" s="17">
        <f t="shared" si="8"/>
        <v>0</v>
      </c>
      <c r="AS4" s="17">
        <f t="shared" si="8"/>
        <v>0</v>
      </c>
      <c r="AT4" s="17">
        <f t="shared" si="8"/>
        <v>0</v>
      </c>
      <c r="AU4" s="17">
        <f t="shared" si="8"/>
        <v>0</v>
      </c>
      <c r="AV4" s="17">
        <f t="shared" ref="AV4:AV5" si="9">SUM(AN4:AU4)</f>
        <v>8188823000</v>
      </c>
      <c r="AW4" s="17">
        <f t="shared" ref="AW4:BD4" si="10">SUM(AW5,AW48,AW70)</f>
        <v>8192078000</v>
      </c>
      <c r="AX4" s="17">
        <f t="shared" si="10"/>
        <v>0</v>
      </c>
      <c r="AY4" s="17">
        <f t="shared" si="10"/>
        <v>0</v>
      </c>
      <c r="AZ4" s="17">
        <f t="shared" si="10"/>
        <v>0</v>
      </c>
      <c r="BA4" s="17">
        <f t="shared" si="10"/>
        <v>0</v>
      </c>
      <c r="BB4" s="17">
        <f t="shared" si="10"/>
        <v>0</v>
      </c>
      <c r="BC4" s="17">
        <f t="shared" si="10"/>
        <v>0</v>
      </c>
      <c r="BD4" s="17">
        <f t="shared" si="10"/>
        <v>0</v>
      </c>
      <c r="BE4" s="17">
        <f t="shared" ref="BE4:BE5" si="11">SUM(AW4:BD4)</f>
        <v>8192078000</v>
      </c>
      <c r="BF4" s="17">
        <f t="shared" ref="BF4:BM4" si="12">SUM(BF5,BF48,BF70)</f>
        <v>8192078000</v>
      </c>
      <c r="BG4" s="17">
        <f t="shared" si="12"/>
        <v>0</v>
      </c>
      <c r="BH4" s="17">
        <f t="shared" si="12"/>
        <v>0</v>
      </c>
      <c r="BI4" s="17">
        <f t="shared" si="12"/>
        <v>0</v>
      </c>
      <c r="BJ4" s="17">
        <f t="shared" si="12"/>
        <v>0</v>
      </c>
      <c r="BK4" s="17">
        <f t="shared" si="12"/>
        <v>0</v>
      </c>
      <c r="BL4" s="17">
        <f t="shared" si="12"/>
        <v>0</v>
      </c>
      <c r="BM4" s="17">
        <f t="shared" si="12"/>
        <v>0</v>
      </c>
      <c r="BN4" s="17">
        <f t="shared" ref="BN4:BN5" si="13">SUM(BF4:BM4)</f>
        <v>8192078000</v>
      </c>
      <c r="BO4" s="17">
        <f t="shared" ref="BO4:BV4" si="14">SUM(BO5,BO48,BO70)</f>
        <v>8192078000</v>
      </c>
      <c r="BP4" s="17">
        <f t="shared" si="14"/>
        <v>0</v>
      </c>
      <c r="BQ4" s="17">
        <f t="shared" si="14"/>
        <v>0</v>
      </c>
      <c r="BR4" s="17">
        <f t="shared" si="14"/>
        <v>0</v>
      </c>
      <c r="BS4" s="17">
        <f t="shared" si="14"/>
        <v>0</v>
      </c>
      <c r="BT4" s="17">
        <f t="shared" si="14"/>
        <v>0</v>
      </c>
      <c r="BU4" s="17">
        <f t="shared" si="14"/>
        <v>0</v>
      </c>
      <c r="BV4" s="17">
        <f t="shared" si="14"/>
        <v>0</v>
      </c>
      <c r="BW4" s="17">
        <f t="shared" ref="BW4:BW5" si="15">SUM(BO4:BV4)</f>
        <v>8192078000</v>
      </c>
      <c r="BX4" s="17">
        <f t="shared" ref="BX4" si="16">SUM(BX5,BX48,BX70)</f>
        <v>8192078000</v>
      </c>
      <c r="BY4" s="17">
        <f t="shared" ref="BY4:BY37" si="17">BX4-BW4</f>
        <v>0</v>
      </c>
      <c r="BZ4" s="17"/>
    </row>
    <row r="5" spans="1:78" ht="30.6" customHeight="1" outlineLevel="1" thickBot="1" x14ac:dyDescent="0.25">
      <c r="A5" s="18">
        <v>0.2104398148148148</v>
      </c>
      <c r="B5" s="19">
        <f t="shared" si="0"/>
        <v>17</v>
      </c>
      <c r="C5" s="20" t="s">
        <v>94</v>
      </c>
      <c r="D5" s="22">
        <f>SUM(D6,D24,D33,D41)</f>
        <v>2373475000</v>
      </c>
      <c r="E5" s="22">
        <f>SUM(E6,E24,E33,E41)</f>
        <v>0</v>
      </c>
      <c r="F5" s="50"/>
      <c r="G5" s="22">
        <f t="shared" si="1"/>
        <v>2373475000</v>
      </c>
      <c r="H5" s="48"/>
      <c r="I5" s="22"/>
      <c r="J5" s="21">
        <f>SUM(J6,J24,J33,J41)</f>
        <v>1139180000</v>
      </c>
      <c r="K5" s="21">
        <f>SUM(K6,K24,K33,K41)</f>
        <v>0</v>
      </c>
      <c r="L5" s="21">
        <f>SUM(L6,L24,L33,L41)</f>
        <v>0</v>
      </c>
      <c r="M5" s="21">
        <f>SUM(M6,M24,M33,M41)</f>
        <v>0</v>
      </c>
      <c r="N5" s="21">
        <f>SUM(N6,N24,N33,N41)</f>
        <v>0</v>
      </c>
      <c r="O5" s="22">
        <f t="shared" si="2"/>
        <v>1139180000</v>
      </c>
      <c r="P5" s="57">
        <f t="shared" si="3"/>
        <v>-1234295000</v>
      </c>
      <c r="Q5" s="22"/>
      <c r="R5" s="22">
        <f>SUM(R6,R24,R33,R41)</f>
        <v>1907534000</v>
      </c>
      <c r="S5" s="22">
        <f>SUM(S6,S24,S33,S41)</f>
        <v>0</v>
      </c>
      <c r="T5" s="22">
        <f>SUM(T6,T24,T33,T41)</f>
        <v>0</v>
      </c>
      <c r="U5" s="22">
        <f>SUM(U6,U24,U33,U41)</f>
        <v>0</v>
      </c>
      <c r="V5" s="22">
        <f>SUM(V6,V24,V33,V41)</f>
        <v>0</v>
      </c>
      <c r="W5" s="22">
        <f t="shared" si="4"/>
        <v>1907534000</v>
      </c>
      <c r="X5" s="22"/>
      <c r="Y5" s="22">
        <f>SUM(Y6,Y24,Y33,Y41)</f>
        <v>1408384000</v>
      </c>
      <c r="Z5" s="22">
        <f>SUM(Z6,Z24,Z33,Z41)</f>
        <v>0</v>
      </c>
      <c r="AA5" s="22">
        <f>SUM(AA6,AA24,AA33,AA41)</f>
        <v>0</v>
      </c>
      <c r="AB5" s="22">
        <f>SUM(AB6,AB24,AB33,AB41)</f>
        <v>0</v>
      </c>
      <c r="AC5" s="22">
        <f>SUM(AC6,AC24,AC33,AC41)</f>
        <v>0</v>
      </c>
      <c r="AD5" s="22">
        <f t="shared" si="5"/>
        <v>1408384000</v>
      </c>
      <c r="AE5" s="22">
        <f t="shared" ref="AE5:AL5" si="18">SUM(AE6,AE24,AE33,AE41)</f>
        <v>648168000</v>
      </c>
      <c r="AF5" s="22">
        <f t="shared" si="18"/>
        <v>0</v>
      </c>
      <c r="AG5" s="22">
        <f t="shared" si="18"/>
        <v>0</v>
      </c>
      <c r="AH5" s="22">
        <f t="shared" si="18"/>
        <v>0</v>
      </c>
      <c r="AI5" s="22">
        <f t="shared" si="18"/>
        <v>0</v>
      </c>
      <c r="AJ5" s="22">
        <f t="shared" si="18"/>
        <v>0</v>
      </c>
      <c r="AK5" s="22">
        <f t="shared" si="18"/>
        <v>0</v>
      </c>
      <c r="AL5" s="22">
        <f t="shared" si="18"/>
        <v>0</v>
      </c>
      <c r="AM5" s="22">
        <f t="shared" si="7"/>
        <v>648168000</v>
      </c>
      <c r="AN5" s="22">
        <f t="shared" ref="AN5:AU5" si="19">SUM(AN6,AN24,AN33,AN41)</f>
        <v>648168000</v>
      </c>
      <c r="AO5" s="22">
        <f t="shared" si="19"/>
        <v>0</v>
      </c>
      <c r="AP5" s="22">
        <f t="shared" si="19"/>
        <v>0</v>
      </c>
      <c r="AQ5" s="22">
        <f t="shared" si="19"/>
        <v>0</v>
      </c>
      <c r="AR5" s="22">
        <f t="shared" si="19"/>
        <v>0</v>
      </c>
      <c r="AS5" s="22">
        <f t="shared" si="19"/>
        <v>0</v>
      </c>
      <c r="AT5" s="22">
        <f t="shared" si="19"/>
        <v>0</v>
      </c>
      <c r="AU5" s="22">
        <f t="shared" si="19"/>
        <v>0</v>
      </c>
      <c r="AV5" s="22">
        <f t="shared" si="9"/>
        <v>648168000</v>
      </c>
      <c r="AW5" s="22">
        <f t="shared" ref="AW5:BD5" si="20">SUM(AW6,AW24,AW33,AW41)</f>
        <v>564288000</v>
      </c>
      <c r="AX5" s="22">
        <f t="shared" si="20"/>
        <v>0</v>
      </c>
      <c r="AY5" s="22">
        <f t="shared" si="20"/>
        <v>0</v>
      </c>
      <c r="AZ5" s="22">
        <f t="shared" si="20"/>
        <v>0</v>
      </c>
      <c r="BA5" s="22">
        <f t="shared" si="20"/>
        <v>0</v>
      </c>
      <c r="BB5" s="22">
        <f t="shared" si="20"/>
        <v>0</v>
      </c>
      <c r="BC5" s="22">
        <f t="shared" si="20"/>
        <v>0</v>
      </c>
      <c r="BD5" s="22">
        <f t="shared" si="20"/>
        <v>0</v>
      </c>
      <c r="BE5" s="22">
        <f t="shared" si="11"/>
        <v>564288000</v>
      </c>
      <c r="BF5" s="22">
        <f t="shared" ref="BF5:BM5" si="21">SUM(BF6,BF24,BF33,BF41)</f>
        <v>564288000</v>
      </c>
      <c r="BG5" s="22">
        <f t="shared" si="21"/>
        <v>0</v>
      </c>
      <c r="BH5" s="22">
        <f t="shared" si="21"/>
        <v>0</v>
      </c>
      <c r="BI5" s="22">
        <f t="shared" si="21"/>
        <v>0</v>
      </c>
      <c r="BJ5" s="22">
        <f t="shared" si="21"/>
        <v>0</v>
      </c>
      <c r="BK5" s="22">
        <f t="shared" si="21"/>
        <v>0</v>
      </c>
      <c r="BL5" s="22">
        <f t="shared" si="21"/>
        <v>0</v>
      </c>
      <c r="BM5" s="22">
        <f t="shared" si="21"/>
        <v>0</v>
      </c>
      <c r="BN5" s="22">
        <f t="shared" si="13"/>
        <v>564288000</v>
      </c>
      <c r="BO5" s="22">
        <f t="shared" ref="BO5:BV5" si="22">SUM(BO6,BO24,BO33,BO41)</f>
        <v>840051000</v>
      </c>
      <c r="BP5" s="22">
        <f t="shared" si="22"/>
        <v>0</v>
      </c>
      <c r="BQ5" s="22">
        <f t="shared" si="22"/>
        <v>0</v>
      </c>
      <c r="BR5" s="22">
        <f t="shared" si="22"/>
        <v>0</v>
      </c>
      <c r="BS5" s="22">
        <f t="shared" si="22"/>
        <v>0</v>
      </c>
      <c r="BT5" s="22">
        <f t="shared" si="22"/>
        <v>0</v>
      </c>
      <c r="BU5" s="22">
        <f t="shared" si="22"/>
        <v>0</v>
      </c>
      <c r="BV5" s="22">
        <f t="shared" si="22"/>
        <v>0</v>
      </c>
      <c r="BW5" s="22">
        <f t="shared" si="15"/>
        <v>840051000</v>
      </c>
      <c r="BX5" s="22">
        <f>SUM(BX6,BX24,BX33,BX41)</f>
        <v>840051000</v>
      </c>
      <c r="BY5" s="22">
        <f t="shared" si="17"/>
        <v>0</v>
      </c>
      <c r="BZ5" s="22"/>
    </row>
    <row r="6" spans="1:78" ht="30.6" customHeight="1" outlineLevel="2" thickBot="1" x14ac:dyDescent="0.25">
      <c r="A6" s="23" t="s">
        <v>95</v>
      </c>
      <c r="B6" s="24">
        <f t="shared" si="0"/>
        <v>12</v>
      </c>
      <c r="C6" s="40" t="s">
        <v>96</v>
      </c>
      <c r="D6" s="26">
        <f>SUM(D7,D9,D12,D14,D16,D18,D20,D22)</f>
        <v>86680000</v>
      </c>
      <c r="E6" s="26">
        <f>SUM(E7,E9,E12,E14,E16,E18,E20,E22)</f>
        <v>0</v>
      </c>
      <c r="F6" s="51"/>
      <c r="G6" s="26">
        <f t="shared" si="1"/>
        <v>86680000</v>
      </c>
      <c r="H6" s="49"/>
      <c r="I6" s="26"/>
      <c r="J6" s="25">
        <f>SUM(J7,J9,J12,J14,J16,J18,J20,J22)</f>
        <v>86680000</v>
      </c>
      <c r="K6" s="25">
        <f>SUM(K7,K9,K12,K14,K16,K18,K20,K22)</f>
        <v>0</v>
      </c>
      <c r="L6" s="25">
        <f>SUM(L7,L9,L12,L14,L16,L18,L20,L22)</f>
        <v>0</v>
      </c>
      <c r="M6" s="25">
        <f>SUM(M7,M9,M12,M14,M16,M18,M20,M22)</f>
        <v>0</v>
      </c>
      <c r="N6" s="25">
        <f>SUM(N7,N9,N12,N14,N16,N18,N20,N22)</f>
        <v>0</v>
      </c>
      <c r="O6" s="26">
        <f t="shared" si="2"/>
        <v>86680000</v>
      </c>
      <c r="P6" s="58">
        <f t="shared" si="3"/>
        <v>0</v>
      </c>
      <c r="Q6" s="26"/>
      <c r="R6" s="26">
        <f>SUM(R7,R9,R12,R14,R16,R18,R20,R22)</f>
        <v>637680000</v>
      </c>
      <c r="S6" s="26">
        <f>SUM(S7,S9,S12,S14,S16,S18,S20,S22)</f>
        <v>0</v>
      </c>
      <c r="T6" s="26">
        <f>SUM(T7,T9,T12,T14,T16,T18,T20,T22)</f>
        <v>0</v>
      </c>
      <c r="U6" s="26">
        <f>SUM(U7,U9,U12,U14,U16,U18,U20,U22)</f>
        <v>0</v>
      </c>
      <c r="V6" s="26">
        <f>SUM(V7,V9,V12,V14,V16,V18,V20,V22)</f>
        <v>0</v>
      </c>
      <c r="W6" s="26">
        <f t="shared" si="4"/>
        <v>637680000</v>
      </c>
      <c r="X6" s="26"/>
      <c r="Y6" s="26">
        <f>SUM(Y7,Y9,Y12,Y14,Y16,Y18,Y20,Y22)</f>
        <v>270775000</v>
      </c>
      <c r="Z6" s="26">
        <f>SUM(Z7,Z9,Z12,Z14,Z16,Z18,Z20,Z22)</f>
        <v>0</v>
      </c>
      <c r="AA6" s="26">
        <f>SUM(AA7,AA9,AA12,AA14,AA16,AA18,AA20,AA22)</f>
        <v>0</v>
      </c>
      <c r="AB6" s="26">
        <f>SUM(AB7,AB9,AB12,AB14,AB16,AB18,AB20,AB22)</f>
        <v>0</v>
      </c>
      <c r="AC6" s="26">
        <f>SUM(AC7,AC9,AC12,AC14,AC16,AC18,AC20,AC22)</f>
        <v>0</v>
      </c>
      <c r="AD6" s="26">
        <f t="shared" ref="AD6:AD69" si="23">SUM(Y6:AC6)</f>
        <v>270775000</v>
      </c>
      <c r="AE6" s="26">
        <f t="shared" ref="AE6:AL6" si="24">SUM(AE7,AE9,AE12,AE14,AE16,AE18,AE20,AE22)</f>
        <v>270775000</v>
      </c>
      <c r="AF6" s="26">
        <f t="shared" si="24"/>
        <v>0</v>
      </c>
      <c r="AG6" s="26">
        <f t="shared" si="24"/>
        <v>0</v>
      </c>
      <c r="AH6" s="26">
        <f t="shared" si="24"/>
        <v>0</v>
      </c>
      <c r="AI6" s="26">
        <f t="shared" si="24"/>
        <v>0</v>
      </c>
      <c r="AJ6" s="26">
        <f t="shared" si="24"/>
        <v>0</v>
      </c>
      <c r="AK6" s="26">
        <f t="shared" si="24"/>
        <v>0</v>
      </c>
      <c r="AL6" s="26">
        <f t="shared" si="24"/>
        <v>0</v>
      </c>
      <c r="AM6" s="26">
        <f t="shared" ref="AM6:AM69" si="25">SUM(AE6:AL6)</f>
        <v>270775000</v>
      </c>
      <c r="AN6" s="26">
        <f t="shared" ref="AN6:AU6" si="26">SUM(AN7,AN9,AN12,AN14,AN16,AN18,AN20,AN22)</f>
        <v>270775000</v>
      </c>
      <c r="AO6" s="26">
        <f t="shared" si="26"/>
        <v>0</v>
      </c>
      <c r="AP6" s="26">
        <f t="shared" si="26"/>
        <v>0</v>
      </c>
      <c r="AQ6" s="26">
        <f t="shared" si="26"/>
        <v>0</v>
      </c>
      <c r="AR6" s="26">
        <f t="shared" si="26"/>
        <v>0</v>
      </c>
      <c r="AS6" s="26">
        <f t="shared" si="26"/>
        <v>0</v>
      </c>
      <c r="AT6" s="26">
        <f t="shared" si="26"/>
        <v>0</v>
      </c>
      <c r="AU6" s="26">
        <f t="shared" si="26"/>
        <v>0</v>
      </c>
      <c r="AV6" s="26">
        <f t="shared" ref="AV6:AV69" si="27">SUM(AN6:AU6)</f>
        <v>270775000</v>
      </c>
      <c r="AW6" s="26">
        <f t="shared" ref="AW6:BD6" si="28">SUM(AW7,AW9,AW12,AW14,AW16,AW18,AW20,AW22)</f>
        <v>241775000</v>
      </c>
      <c r="AX6" s="26">
        <f t="shared" si="28"/>
        <v>0</v>
      </c>
      <c r="AY6" s="26">
        <f t="shared" si="28"/>
        <v>0</v>
      </c>
      <c r="AZ6" s="26">
        <f t="shared" si="28"/>
        <v>0</v>
      </c>
      <c r="BA6" s="26">
        <f t="shared" si="28"/>
        <v>0</v>
      </c>
      <c r="BB6" s="26">
        <f t="shared" si="28"/>
        <v>0</v>
      </c>
      <c r="BC6" s="26">
        <f t="shared" si="28"/>
        <v>0</v>
      </c>
      <c r="BD6" s="26">
        <f t="shared" si="28"/>
        <v>0</v>
      </c>
      <c r="BE6" s="26">
        <f t="shared" ref="BE6:BE69" si="29">SUM(AW6:BD6)</f>
        <v>241775000</v>
      </c>
      <c r="BF6" s="26">
        <f t="shared" ref="BF6:BM6" si="30">SUM(BF7,BF9,BF12,BF14,BF16,BF18,BF20,BF22)</f>
        <v>241775000</v>
      </c>
      <c r="BG6" s="26">
        <f t="shared" si="30"/>
        <v>0</v>
      </c>
      <c r="BH6" s="26">
        <f t="shared" si="30"/>
        <v>0</v>
      </c>
      <c r="BI6" s="26">
        <f t="shared" si="30"/>
        <v>0</v>
      </c>
      <c r="BJ6" s="26">
        <f t="shared" si="30"/>
        <v>0</v>
      </c>
      <c r="BK6" s="26">
        <f t="shared" si="30"/>
        <v>0</v>
      </c>
      <c r="BL6" s="26">
        <f t="shared" si="30"/>
        <v>0</v>
      </c>
      <c r="BM6" s="26">
        <f t="shared" si="30"/>
        <v>0</v>
      </c>
      <c r="BN6" s="26">
        <f t="shared" ref="BN6:BN69" si="31">SUM(BF6:BM6)</f>
        <v>241775000</v>
      </c>
      <c r="BO6" s="26">
        <f t="shared" ref="BO6:BV6" si="32">SUM(BO7,BO9,BO12,BO14,BO16,BO18,BO20,BO22)</f>
        <v>391280000</v>
      </c>
      <c r="BP6" s="26">
        <f t="shared" si="32"/>
        <v>0</v>
      </c>
      <c r="BQ6" s="26">
        <f t="shared" si="32"/>
        <v>0</v>
      </c>
      <c r="BR6" s="26">
        <f t="shared" si="32"/>
        <v>0</v>
      </c>
      <c r="BS6" s="26">
        <f t="shared" si="32"/>
        <v>0</v>
      </c>
      <c r="BT6" s="26">
        <f t="shared" si="32"/>
        <v>0</v>
      </c>
      <c r="BU6" s="26">
        <f t="shared" si="32"/>
        <v>0</v>
      </c>
      <c r="BV6" s="26">
        <f t="shared" si="32"/>
        <v>0</v>
      </c>
      <c r="BW6" s="26">
        <f t="shared" ref="BW6:BW69" si="33">SUM(BO6:BV6)</f>
        <v>391280000</v>
      </c>
      <c r="BX6" s="26">
        <f t="shared" ref="BX6" si="34">SUM(BX7,BX9,BX12,BX14,BX16,BX18,BX20,BX22)</f>
        <v>391280000</v>
      </c>
      <c r="BY6" s="26">
        <f t="shared" si="17"/>
        <v>0</v>
      </c>
      <c r="BZ6" s="26"/>
    </row>
    <row r="7" spans="1:78" ht="30.6" customHeight="1" outlineLevel="3" collapsed="1" thickBot="1" x14ac:dyDescent="0.25">
      <c r="A7" s="27" t="s">
        <v>97</v>
      </c>
      <c r="B7" s="28">
        <f t="shared" si="0"/>
        <v>15</v>
      </c>
      <c r="C7" s="29" t="s">
        <v>98</v>
      </c>
      <c r="D7" s="31"/>
      <c r="E7" s="31"/>
      <c r="F7" s="52"/>
      <c r="G7" s="31">
        <f t="shared" si="1"/>
        <v>0</v>
      </c>
      <c r="H7" s="30"/>
      <c r="I7" s="31"/>
      <c r="J7" s="32">
        <f>SUM(J8)</f>
        <v>0</v>
      </c>
      <c r="K7" s="32">
        <f>SUM(K8)</f>
        <v>0</v>
      </c>
      <c r="L7" s="32">
        <f>SUM(L8)</f>
        <v>0</v>
      </c>
      <c r="M7" s="32">
        <f>SUM(M8)</f>
        <v>0</v>
      </c>
      <c r="N7" s="32">
        <f>SUM(N8)</f>
        <v>0</v>
      </c>
      <c r="O7" s="31">
        <f t="shared" si="2"/>
        <v>0</v>
      </c>
      <c r="P7" s="59">
        <f t="shared" si="3"/>
        <v>0</v>
      </c>
      <c r="Q7" s="31"/>
      <c r="R7" s="31">
        <f>SUM(R8)</f>
        <v>400000000</v>
      </c>
      <c r="S7" s="31">
        <f>SUM(S8)</f>
        <v>0</v>
      </c>
      <c r="T7" s="31">
        <f>SUM(T8)</f>
        <v>0</v>
      </c>
      <c r="U7" s="31">
        <f>SUM(U8)</f>
        <v>0</v>
      </c>
      <c r="V7" s="31">
        <f>SUM(V8)</f>
        <v>0</v>
      </c>
      <c r="W7" s="31">
        <f t="shared" si="4"/>
        <v>400000000</v>
      </c>
      <c r="X7" s="31"/>
      <c r="Y7" s="31">
        <v>150655000</v>
      </c>
      <c r="Z7" s="31">
        <f>SUM(Z8)</f>
        <v>0</v>
      </c>
      <c r="AA7" s="31">
        <f>SUM(AA8)</f>
        <v>0</v>
      </c>
      <c r="AB7" s="31">
        <f>SUM(AB8)</f>
        <v>0</v>
      </c>
      <c r="AC7" s="31">
        <f>SUM(AC8)</f>
        <v>0</v>
      </c>
      <c r="AD7" s="31">
        <f t="shared" si="23"/>
        <v>150655000</v>
      </c>
      <c r="AE7" s="31">
        <v>150655000</v>
      </c>
      <c r="AF7" s="31">
        <f t="shared" ref="AF7:AL7" si="35">SUM(AF8)</f>
        <v>0</v>
      </c>
      <c r="AG7" s="31">
        <f t="shared" si="35"/>
        <v>0</v>
      </c>
      <c r="AH7" s="31">
        <f t="shared" si="35"/>
        <v>0</v>
      </c>
      <c r="AI7" s="31">
        <f t="shared" si="35"/>
        <v>0</v>
      </c>
      <c r="AJ7" s="31">
        <f t="shared" si="35"/>
        <v>0</v>
      </c>
      <c r="AK7" s="31">
        <f t="shared" si="35"/>
        <v>0</v>
      </c>
      <c r="AL7" s="31">
        <f t="shared" si="35"/>
        <v>0</v>
      </c>
      <c r="AM7" s="31">
        <f t="shared" si="25"/>
        <v>150655000</v>
      </c>
      <c r="AN7" s="31">
        <v>150655000</v>
      </c>
      <c r="AO7" s="31">
        <f t="shared" ref="AO7:AU7" si="36">SUM(AO8)</f>
        <v>0</v>
      </c>
      <c r="AP7" s="31">
        <f t="shared" si="36"/>
        <v>0</v>
      </c>
      <c r="AQ7" s="31">
        <f t="shared" si="36"/>
        <v>0</v>
      </c>
      <c r="AR7" s="31">
        <f t="shared" si="36"/>
        <v>0</v>
      </c>
      <c r="AS7" s="31">
        <f t="shared" si="36"/>
        <v>0</v>
      </c>
      <c r="AT7" s="31">
        <f t="shared" si="36"/>
        <v>0</v>
      </c>
      <c r="AU7" s="31">
        <f t="shared" si="36"/>
        <v>0</v>
      </c>
      <c r="AV7" s="31">
        <f t="shared" si="27"/>
        <v>150655000</v>
      </c>
      <c r="AW7" s="31">
        <f>150655000-25000000</f>
        <v>125655000</v>
      </c>
      <c r="AX7" s="31">
        <f t="shared" ref="AX7:BD7" si="37">SUM(AX8)</f>
        <v>0</v>
      </c>
      <c r="AY7" s="31">
        <f t="shared" si="37"/>
        <v>0</v>
      </c>
      <c r="AZ7" s="31">
        <f t="shared" si="37"/>
        <v>0</v>
      </c>
      <c r="BA7" s="31">
        <f t="shared" si="37"/>
        <v>0</v>
      </c>
      <c r="BB7" s="31">
        <f t="shared" si="37"/>
        <v>0</v>
      </c>
      <c r="BC7" s="31">
        <f t="shared" si="37"/>
        <v>0</v>
      </c>
      <c r="BD7" s="31">
        <f t="shared" si="37"/>
        <v>0</v>
      </c>
      <c r="BE7" s="31">
        <f t="shared" si="29"/>
        <v>125655000</v>
      </c>
      <c r="BF7" s="31">
        <f>150655000-25000000</f>
        <v>125655000</v>
      </c>
      <c r="BG7" s="31">
        <f t="shared" ref="BG7:BM7" si="38">SUM(BG8)</f>
        <v>0</v>
      </c>
      <c r="BH7" s="31">
        <f t="shared" si="38"/>
        <v>0</v>
      </c>
      <c r="BI7" s="31">
        <f t="shared" si="38"/>
        <v>0</v>
      </c>
      <c r="BJ7" s="31">
        <f t="shared" si="38"/>
        <v>0</v>
      </c>
      <c r="BK7" s="31">
        <f t="shared" si="38"/>
        <v>0</v>
      </c>
      <c r="BL7" s="31">
        <f t="shared" si="38"/>
        <v>0</v>
      </c>
      <c r="BM7" s="31">
        <f t="shared" si="38"/>
        <v>0</v>
      </c>
      <c r="BN7" s="31">
        <f t="shared" si="31"/>
        <v>125655000</v>
      </c>
      <c r="BO7" s="31">
        <f>150655000-25000000+149505000</f>
        <v>275160000</v>
      </c>
      <c r="BP7" s="31">
        <f t="shared" ref="BP7:BV7" si="39">SUM(BP8)</f>
        <v>0</v>
      </c>
      <c r="BQ7" s="31">
        <f t="shared" si="39"/>
        <v>0</v>
      </c>
      <c r="BR7" s="31">
        <f t="shared" si="39"/>
        <v>0</v>
      </c>
      <c r="BS7" s="31">
        <f t="shared" si="39"/>
        <v>0</v>
      </c>
      <c r="BT7" s="31">
        <f t="shared" si="39"/>
        <v>0</v>
      </c>
      <c r="BU7" s="31">
        <f t="shared" si="39"/>
        <v>0</v>
      </c>
      <c r="BV7" s="31">
        <f t="shared" si="39"/>
        <v>0</v>
      </c>
      <c r="BW7" s="31">
        <f t="shared" si="33"/>
        <v>275160000</v>
      </c>
      <c r="BX7" s="32">
        <f>BW7</f>
        <v>275160000</v>
      </c>
      <c r="BY7" s="32">
        <f t="shared" si="17"/>
        <v>0</v>
      </c>
      <c r="BZ7" s="32"/>
    </row>
    <row r="8" spans="1:78" ht="15.75" hidden="1" outlineLevel="4" thickBot="1" x14ac:dyDescent="0.25">
      <c r="A8" s="33"/>
      <c r="B8" s="34">
        <f t="shared" si="0"/>
        <v>0</v>
      </c>
      <c r="C8" s="35"/>
      <c r="D8" s="37"/>
      <c r="E8" s="37"/>
      <c r="F8" s="37"/>
      <c r="G8" s="37">
        <f t="shared" si="1"/>
        <v>0</v>
      </c>
      <c r="H8" s="36" t="s">
        <v>27</v>
      </c>
      <c r="I8" s="55">
        <v>0</v>
      </c>
      <c r="J8" s="38">
        <f>300000000-300000000</f>
        <v>0</v>
      </c>
      <c r="K8" s="38"/>
      <c r="L8" s="38"/>
      <c r="M8" s="38"/>
      <c r="N8" s="38"/>
      <c r="O8" s="55">
        <f t="shared" si="2"/>
        <v>0</v>
      </c>
      <c r="P8" s="60">
        <f t="shared" si="3"/>
        <v>0</v>
      </c>
      <c r="Q8" s="37">
        <v>300</v>
      </c>
      <c r="R8" s="37">
        <v>400000000</v>
      </c>
      <c r="S8" s="37"/>
      <c r="T8" s="37"/>
      <c r="U8" s="37"/>
      <c r="V8" s="37"/>
      <c r="W8" s="37">
        <f t="shared" si="4"/>
        <v>400000000</v>
      </c>
      <c r="X8" s="37">
        <v>300</v>
      </c>
      <c r="Y8" s="37">
        <v>150655000</v>
      </c>
      <c r="Z8" s="37"/>
      <c r="AA8" s="37"/>
      <c r="AB8" s="37"/>
      <c r="AC8" s="37"/>
      <c r="AD8" s="37">
        <f t="shared" si="23"/>
        <v>150655000</v>
      </c>
      <c r="AE8" s="37">
        <v>150655000</v>
      </c>
      <c r="AF8" s="37"/>
      <c r="AG8" s="37"/>
      <c r="AH8" s="37"/>
      <c r="AI8" s="37"/>
      <c r="AJ8" s="37"/>
      <c r="AK8" s="37"/>
      <c r="AL8" s="37"/>
      <c r="AM8" s="37">
        <f t="shared" si="25"/>
        <v>150655000</v>
      </c>
      <c r="AN8" s="37">
        <v>150655000</v>
      </c>
      <c r="AO8" s="37"/>
      <c r="AP8" s="37"/>
      <c r="AQ8" s="37"/>
      <c r="AR8" s="37"/>
      <c r="AS8" s="37"/>
      <c r="AT8" s="37"/>
      <c r="AU8" s="37"/>
      <c r="AV8" s="37">
        <f t="shared" si="27"/>
        <v>150655000</v>
      </c>
      <c r="AW8" s="37">
        <v>150655000</v>
      </c>
      <c r="AX8" s="37"/>
      <c r="AY8" s="37"/>
      <c r="AZ8" s="37"/>
      <c r="BA8" s="37"/>
      <c r="BB8" s="37"/>
      <c r="BC8" s="37"/>
      <c r="BD8" s="37"/>
      <c r="BE8" s="37">
        <f t="shared" si="29"/>
        <v>150655000</v>
      </c>
      <c r="BF8" s="37">
        <v>150655000</v>
      </c>
      <c r="BG8" s="37"/>
      <c r="BH8" s="37"/>
      <c r="BI8" s="37"/>
      <c r="BJ8" s="37"/>
      <c r="BK8" s="37"/>
      <c r="BL8" s="37"/>
      <c r="BM8" s="37"/>
      <c r="BN8" s="37">
        <f t="shared" si="31"/>
        <v>150655000</v>
      </c>
      <c r="BO8" s="37">
        <v>150655000</v>
      </c>
      <c r="BP8" s="37"/>
      <c r="BQ8" s="37"/>
      <c r="BR8" s="37"/>
      <c r="BS8" s="37"/>
      <c r="BT8" s="37"/>
      <c r="BU8" s="37"/>
      <c r="BV8" s="37"/>
      <c r="BW8" s="37">
        <f t="shared" si="33"/>
        <v>150655000</v>
      </c>
      <c r="BX8" s="37"/>
      <c r="BY8" s="37">
        <f t="shared" si="17"/>
        <v>-150655000</v>
      </c>
      <c r="BZ8" s="37"/>
    </row>
    <row r="9" spans="1:78" ht="30.6" customHeight="1" outlineLevel="3" collapsed="1" thickBot="1" x14ac:dyDescent="0.25">
      <c r="A9" s="27" t="s">
        <v>99</v>
      </c>
      <c r="B9" s="28">
        <f t="shared" si="0"/>
        <v>15</v>
      </c>
      <c r="C9" s="29" t="s">
        <v>100</v>
      </c>
      <c r="D9" s="31">
        <v>86680000</v>
      </c>
      <c r="E9" s="31"/>
      <c r="F9" s="52"/>
      <c r="G9" s="31">
        <f t="shared" si="1"/>
        <v>86680000</v>
      </c>
      <c r="H9" s="30"/>
      <c r="I9" s="31"/>
      <c r="J9" s="32">
        <f>SUM(J10:J11)</f>
        <v>86680000</v>
      </c>
      <c r="K9" s="32">
        <f>SUM(K10:K11)</f>
        <v>0</v>
      </c>
      <c r="L9" s="32">
        <f>SUM(L10:L11)</f>
        <v>0</v>
      </c>
      <c r="M9" s="32">
        <f>SUM(M10:M11)</f>
        <v>0</v>
      </c>
      <c r="N9" s="32">
        <f>SUM(N10:N11)</f>
        <v>0</v>
      </c>
      <c r="O9" s="31">
        <f t="shared" si="2"/>
        <v>86680000</v>
      </c>
      <c r="P9" s="59">
        <f t="shared" si="3"/>
        <v>0</v>
      </c>
      <c r="Q9" s="31"/>
      <c r="R9" s="31">
        <f>SUM(R10:R11)</f>
        <v>86680000</v>
      </c>
      <c r="S9" s="31">
        <f>SUM(S10:S11)</f>
        <v>0</v>
      </c>
      <c r="T9" s="31">
        <f>SUM(T10:T11)</f>
        <v>0</v>
      </c>
      <c r="U9" s="31">
        <f>SUM(U10:U11)</f>
        <v>0</v>
      </c>
      <c r="V9" s="31">
        <f>SUM(V10:V11)</f>
        <v>0</v>
      </c>
      <c r="W9" s="31">
        <f t="shared" si="4"/>
        <v>86680000</v>
      </c>
      <c r="X9" s="31"/>
      <c r="Y9" s="31">
        <v>51420000</v>
      </c>
      <c r="Z9" s="31">
        <f>SUM(Z10:Z11)</f>
        <v>0</v>
      </c>
      <c r="AA9" s="31">
        <f>SUM(AA10:AA11)</f>
        <v>0</v>
      </c>
      <c r="AB9" s="31">
        <f>SUM(AB10:AB11)</f>
        <v>0</v>
      </c>
      <c r="AC9" s="31">
        <f>SUM(AC10:AC11)</f>
        <v>0</v>
      </c>
      <c r="AD9" s="31">
        <f t="shared" si="23"/>
        <v>51420000</v>
      </c>
      <c r="AE9" s="31">
        <v>51420000</v>
      </c>
      <c r="AF9" s="31">
        <f t="shared" ref="AF9:AL9" si="40">SUM(AF10:AF11)</f>
        <v>0</v>
      </c>
      <c r="AG9" s="31">
        <f t="shared" si="40"/>
        <v>0</v>
      </c>
      <c r="AH9" s="31">
        <f t="shared" si="40"/>
        <v>0</v>
      </c>
      <c r="AI9" s="31">
        <f t="shared" si="40"/>
        <v>0</v>
      </c>
      <c r="AJ9" s="31">
        <f t="shared" si="40"/>
        <v>0</v>
      </c>
      <c r="AK9" s="31">
        <f t="shared" si="40"/>
        <v>0</v>
      </c>
      <c r="AL9" s="31">
        <f t="shared" si="40"/>
        <v>0</v>
      </c>
      <c r="AM9" s="31">
        <f t="shared" si="25"/>
        <v>51420000</v>
      </c>
      <c r="AN9" s="31">
        <v>51420000</v>
      </c>
      <c r="AO9" s="31">
        <f t="shared" ref="AO9:AU9" si="41">SUM(AO10:AO11)</f>
        <v>0</v>
      </c>
      <c r="AP9" s="31">
        <f t="shared" si="41"/>
        <v>0</v>
      </c>
      <c r="AQ9" s="31">
        <f t="shared" si="41"/>
        <v>0</v>
      </c>
      <c r="AR9" s="31">
        <f t="shared" si="41"/>
        <v>0</v>
      </c>
      <c r="AS9" s="31">
        <f t="shared" si="41"/>
        <v>0</v>
      </c>
      <c r="AT9" s="31">
        <f t="shared" si="41"/>
        <v>0</v>
      </c>
      <c r="AU9" s="31">
        <f t="shared" si="41"/>
        <v>0</v>
      </c>
      <c r="AV9" s="31">
        <f t="shared" si="27"/>
        <v>51420000</v>
      </c>
      <c r="AW9" s="31">
        <v>51420000</v>
      </c>
      <c r="AX9" s="31">
        <f t="shared" ref="AX9:BD9" si="42">SUM(AX10:AX11)</f>
        <v>0</v>
      </c>
      <c r="AY9" s="31">
        <f t="shared" si="42"/>
        <v>0</v>
      </c>
      <c r="AZ9" s="31">
        <f t="shared" si="42"/>
        <v>0</v>
      </c>
      <c r="BA9" s="31">
        <f t="shared" si="42"/>
        <v>0</v>
      </c>
      <c r="BB9" s="31">
        <f t="shared" si="42"/>
        <v>0</v>
      </c>
      <c r="BC9" s="31">
        <f t="shared" si="42"/>
        <v>0</v>
      </c>
      <c r="BD9" s="31">
        <f t="shared" si="42"/>
        <v>0</v>
      </c>
      <c r="BE9" s="31">
        <f t="shared" si="29"/>
        <v>51420000</v>
      </c>
      <c r="BF9" s="31">
        <v>51420000</v>
      </c>
      <c r="BG9" s="31">
        <f t="shared" ref="BG9:BM9" si="43">SUM(BG10:BG11)</f>
        <v>0</v>
      </c>
      <c r="BH9" s="31">
        <f t="shared" si="43"/>
        <v>0</v>
      </c>
      <c r="BI9" s="31">
        <f t="shared" si="43"/>
        <v>0</v>
      </c>
      <c r="BJ9" s="31">
        <f t="shared" si="43"/>
        <v>0</v>
      </c>
      <c r="BK9" s="31">
        <f t="shared" si="43"/>
        <v>0</v>
      </c>
      <c r="BL9" s="31">
        <f t="shared" si="43"/>
        <v>0</v>
      </c>
      <c r="BM9" s="31">
        <f t="shared" si="43"/>
        <v>0</v>
      </c>
      <c r="BN9" s="31">
        <f t="shared" si="31"/>
        <v>51420000</v>
      </c>
      <c r="BO9" s="31">
        <v>51420000</v>
      </c>
      <c r="BP9" s="31">
        <f t="shared" ref="BP9:BV9" si="44">SUM(BP10:BP11)</f>
        <v>0</v>
      </c>
      <c r="BQ9" s="31">
        <f t="shared" si="44"/>
        <v>0</v>
      </c>
      <c r="BR9" s="31">
        <f t="shared" si="44"/>
        <v>0</v>
      </c>
      <c r="BS9" s="31">
        <f t="shared" si="44"/>
        <v>0</v>
      </c>
      <c r="BT9" s="31">
        <f t="shared" si="44"/>
        <v>0</v>
      </c>
      <c r="BU9" s="31">
        <f t="shared" si="44"/>
        <v>0</v>
      </c>
      <c r="BV9" s="31">
        <f t="shared" si="44"/>
        <v>0</v>
      </c>
      <c r="BW9" s="31">
        <f t="shared" si="33"/>
        <v>51420000</v>
      </c>
      <c r="BX9" s="32">
        <f>BW9</f>
        <v>51420000</v>
      </c>
      <c r="BY9" s="32">
        <f t="shared" si="17"/>
        <v>0</v>
      </c>
      <c r="BZ9" s="32"/>
    </row>
    <row r="10" spans="1:78" ht="30.6" hidden="1" customHeight="1" outlineLevel="4" thickBot="1" x14ac:dyDescent="0.25">
      <c r="A10" s="33"/>
      <c r="B10" s="34">
        <f t="shared" si="0"/>
        <v>0</v>
      </c>
      <c r="C10" s="35"/>
      <c r="D10" s="37"/>
      <c r="E10" s="37"/>
      <c r="F10" s="37"/>
      <c r="G10" s="37">
        <f t="shared" si="1"/>
        <v>0</v>
      </c>
      <c r="H10" s="36" t="s">
        <v>27</v>
      </c>
      <c r="I10" s="37">
        <v>1</v>
      </c>
      <c r="J10" s="38">
        <v>25000000</v>
      </c>
      <c r="K10" s="38"/>
      <c r="L10" s="38"/>
      <c r="M10" s="38"/>
      <c r="N10" s="38"/>
      <c r="O10" s="37">
        <f t="shared" si="2"/>
        <v>25000000</v>
      </c>
      <c r="P10" s="60">
        <f t="shared" si="3"/>
        <v>25000000</v>
      </c>
      <c r="Q10" s="55">
        <v>1</v>
      </c>
      <c r="R10" s="37">
        <f>50000000-25000000</f>
        <v>25000000</v>
      </c>
      <c r="S10" s="37"/>
      <c r="T10" s="37"/>
      <c r="U10" s="37"/>
      <c r="V10" s="37"/>
      <c r="W10" s="55">
        <f t="shared" si="4"/>
        <v>25000000</v>
      </c>
      <c r="X10" s="55">
        <v>1</v>
      </c>
      <c r="Y10" s="37">
        <v>0</v>
      </c>
      <c r="Z10" s="37"/>
      <c r="AA10" s="37"/>
      <c r="AB10" s="37"/>
      <c r="AC10" s="37"/>
      <c r="AD10" s="55">
        <f t="shared" si="23"/>
        <v>0</v>
      </c>
      <c r="AE10" s="37">
        <v>0</v>
      </c>
      <c r="AF10" s="37"/>
      <c r="AG10" s="37"/>
      <c r="AH10" s="37"/>
      <c r="AI10" s="37"/>
      <c r="AJ10" s="37"/>
      <c r="AK10" s="37"/>
      <c r="AL10" s="37"/>
      <c r="AM10" s="55">
        <f t="shared" si="25"/>
        <v>0</v>
      </c>
      <c r="AN10" s="37">
        <v>0</v>
      </c>
      <c r="AO10" s="37"/>
      <c r="AP10" s="37"/>
      <c r="AQ10" s="37"/>
      <c r="AR10" s="37"/>
      <c r="AS10" s="37"/>
      <c r="AT10" s="37"/>
      <c r="AU10" s="37"/>
      <c r="AV10" s="55">
        <f t="shared" si="27"/>
        <v>0</v>
      </c>
      <c r="AW10" s="37">
        <v>0</v>
      </c>
      <c r="AX10" s="37"/>
      <c r="AY10" s="37"/>
      <c r="AZ10" s="37"/>
      <c r="BA10" s="37"/>
      <c r="BB10" s="37"/>
      <c r="BC10" s="37"/>
      <c r="BD10" s="37"/>
      <c r="BE10" s="55">
        <f t="shared" si="29"/>
        <v>0</v>
      </c>
      <c r="BF10" s="37">
        <v>0</v>
      </c>
      <c r="BG10" s="37"/>
      <c r="BH10" s="37"/>
      <c r="BI10" s="37"/>
      <c r="BJ10" s="37"/>
      <c r="BK10" s="37"/>
      <c r="BL10" s="37"/>
      <c r="BM10" s="37"/>
      <c r="BN10" s="55">
        <f t="shared" si="31"/>
        <v>0</v>
      </c>
      <c r="BO10" s="37">
        <v>0</v>
      </c>
      <c r="BP10" s="37"/>
      <c r="BQ10" s="37"/>
      <c r="BR10" s="37"/>
      <c r="BS10" s="37"/>
      <c r="BT10" s="37"/>
      <c r="BU10" s="37"/>
      <c r="BV10" s="37"/>
      <c r="BW10" s="55">
        <f t="shared" si="33"/>
        <v>0</v>
      </c>
      <c r="BX10" s="37"/>
      <c r="BY10" s="37">
        <f t="shared" si="17"/>
        <v>0</v>
      </c>
      <c r="BZ10" s="37"/>
    </row>
    <row r="11" spans="1:78" ht="30.6" hidden="1" customHeight="1" outlineLevel="4" thickBot="1" x14ac:dyDescent="0.25">
      <c r="A11" s="33"/>
      <c r="B11" s="34">
        <f t="shared" si="0"/>
        <v>0</v>
      </c>
      <c r="C11" s="35"/>
      <c r="D11" s="37"/>
      <c r="E11" s="37"/>
      <c r="F11" s="37"/>
      <c r="G11" s="37">
        <f t="shared" si="1"/>
        <v>0</v>
      </c>
      <c r="H11" s="36" t="s">
        <v>27</v>
      </c>
      <c r="I11" s="37">
        <v>6</v>
      </c>
      <c r="J11" s="38">
        <v>61680000</v>
      </c>
      <c r="K11" s="38"/>
      <c r="L11" s="38"/>
      <c r="M11" s="38"/>
      <c r="N11" s="38"/>
      <c r="O11" s="37">
        <f t="shared" si="2"/>
        <v>61680000</v>
      </c>
      <c r="P11" s="60">
        <f t="shared" si="3"/>
        <v>61680000</v>
      </c>
      <c r="Q11" s="37">
        <v>6</v>
      </c>
      <c r="R11" s="37">
        <f>65000000-3320000</f>
        <v>61680000</v>
      </c>
      <c r="S11" s="37"/>
      <c r="T11" s="37"/>
      <c r="U11" s="37"/>
      <c r="V11" s="37"/>
      <c r="W11" s="55">
        <f t="shared" si="4"/>
        <v>61680000</v>
      </c>
      <c r="X11" s="37">
        <v>6</v>
      </c>
      <c r="Y11" s="37">
        <v>0</v>
      </c>
      <c r="Z11" s="37"/>
      <c r="AA11" s="37"/>
      <c r="AB11" s="37"/>
      <c r="AC11" s="37"/>
      <c r="AD11" s="55">
        <f t="shared" si="23"/>
        <v>0</v>
      </c>
      <c r="AE11" s="37">
        <v>0</v>
      </c>
      <c r="AF11" s="37"/>
      <c r="AG11" s="37"/>
      <c r="AH11" s="37"/>
      <c r="AI11" s="37"/>
      <c r="AJ11" s="37"/>
      <c r="AK11" s="37"/>
      <c r="AL11" s="37"/>
      <c r="AM11" s="55">
        <f t="shared" si="25"/>
        <v>0</v>
      </c>
      <c r="AN11" s="37">
        <v>0</v>
      </c>
      <c r="AO11" s="37"/>
      <c r="AP11" s="37"/>
      <c r="AQ11" s="37"/>
      <c r="AR11" s="37"/>
      <c r="AS11" s="37"/>
      <c r="AT11" s="37"/>
      <c r="AU11" s="37"/>
      <c r="AV11" s="55">
        <f t="shared" si="27"/>
        <v>0</v>
      </c>
      <c r="AW11" s="37">
        <v>0</v>
      </c>
      <c r="AX11" s="37"/>
      <c r="AY11" s="37"/>
      <c r="AZ11" s="37"/>
      <c r="BA11" s="37"/>
      <c r="BB11" s="37"/>
      <c r="BC11" s="37"/>
      <c r="BD11" s="37"/>
      <c r="BE11" s="55">
        <f t="shared" si="29"/>
        <v>0</v>
      </c>
      <c r="BF11" s="37">
        <v>0</v>
      </c>
      <c r="BG11" s="37"/>
      <c r="BH11" s="37"/>
      <c r="BI11" s="37"/>
      <c r="BJ11" s="37"/>
      <c r="BK11" s="37"/>
      <c r="BL11" s="37"/>
      <c r="BM11" s="37"/>
      <c r="BN11" s="55">
        <f t="shared" si="31"/>
        <v>0</v>
      </c>
      <c r="BO11" s="37">
        <v>0</v>
      </c>
      <c r="BP11" s="37"/>
      <c r="BQ11" s="37"/>
      <c r="BR11" s="37"/>
      <c r="BS11" s="37"/>
      <c r="BT11" s="37"/>
      <c r="BU11" s="37"/>
      <c r="BV11" s="37"/>
      <c r="BW11" s="55">
        <f t="shared" si="33"/>
        <v>0</v>
      </c>
      <c r="BX11" s="37"/>
      <c r="BY11" s="37">
        <f t="shared" si="17"/>
        <v>0</v>
      </c>
      <c r="BZ11" s="37"/>
    </row>
    <row r="12" spans="1:78" ht="30.6" customHeight="1" outlineLevel="3" collapsed="1" thickBot="1" x14ac:dyDescent="0.25">
      <c r="A12" s="27" t="s">
        <v>101</v>
      </c>
      <c r="B12" s="28">
        <f t="shared" si="0"/>
        <v>15</v>
      </c>
      <c r="C12" s="29" t="s">
        <v>102</v>
      </c>
      <c r="D12" s="31"/>
      <c r="E12" s="31"/>
      <c r="F12" s="52"/>
      <c r="G12" s="31">
        <f t="shared" si="1"/>
        <v>0</v>
      </c>
      <c r="H12" s="30"/>
      <c r="I12" s="31"/>
      <c r="J12" s="32">
        <f>SUM(J13)</f>
        <v>0</v>
      </c>
      <c r="K12" s="32">
        <f>SUM(K13)</f>
        <v>0</v>
      </c>
      <c r="L12" s="32">
        <f>SUM(L13)</f>
        <v>0</v>
      </c>
      <c r="M12" s="32">
        <f>SUM(M13)</f>
        <v>0</v>
      </c>
      <c r="N12" s="32">
        <f>SUM(N13)</f>
        <v>0</v>
      </c>
      <c r="O12" s="31">
        <f t="shared" si="2"/>
        <v>0</v>
      </c>
      <c r="P12" s="59">
        <f t="shared" si="3"/>
        <v>0</v>
      </c>
      <c r="Q12" s="31"/>
      <c r="R12" s="31">
        <f>SUM(R13)</f>
        <v>16000000</v>
      </c>
      <c r="S12" s="31">
        <f>SUM(S13)</f>
        <v>0</v>
      </c>
      <c r="T12" s="31">
        <f>SUM(T13)</f>
        <v>0</v>
      </c>
      <c r="U12" s="31">
        <f>SUM(U13)</f>
        <v>0</v>
      </c>
      <c r="V12" s="31">
        <f>SUM(V13)</f>
        <v>0</v>
      </c>
      <c r="W12" s="31">
        <f t="shared" si="4"/>
        <v>16000000</v>
      </c>
      <c r="X12" s="31"/>
      <c r="Y12" s="31">
        <v>9220000</v>
      </c>
      <c r="Z12" s="31">
        <f>SUM(Z13)</f>
        <v>0</v>
      </c>
      <c r="AA12" s="31">
        <f>SUM(AA13)</f>
        <v>0</v>
      </c>
      <c r="AB12" s="31">
        <f>SUM(AB13)</f>
        <v>0</v>
      </c>
      <c r="AC12" s="31">
        <f>SUM(AC13)</f>
        <v>0</v>
      </c>
      <c r="AD12" s="31">
        <f t="shared" si="23"/>
        <v>9220000</v>
      </c>
      <c r="AE12" s="31">
        <v>9220000</v>
      </c>
      <c r="AF12" s="31">
        <f t="shared" ref="AF12:AL12" si="45">SUM(AF13)</f>
        <v>0</v>
      </c>
      <c r="AG12" s="31">
        <f t="shared" si="45"/>
        <v>0</v>
      </c>
      <c r="AH12" s="31">
        <f t="shared" si="45"/>
        <v>0</v>
      </c>
      <c r="AI12" s="31">
        <f t="shared" si="45"/>
        <v>0</v>
      </c>
      <c r="AJ12" s="31">
        <f t="shared" si="45"/>
        <v>0</v>
      </c>
      <c r="AK12" s="31">
        <f t="shared" si="45"/>
        <v>0</v>
      </c>
      <c r="AL12" s="31">
        <f t="shared" si="45"/>
        <v>0</v>
      </c>
      <c r="AM12" s="31">
        <f t="shared" si="25"/>
        <v>9220000</v>
      </c>
      <c r="AN12" s="31">
        <v>9220000</v>
      </c>
      <c r="AO12" s="31">
        <f t="shared" ref="AO12:AU12" si="46">SUM(AO13)</f>
        <v>0</v>
      </c>
      <c r="AP12" s="31">
        <f t="shared" si="46"/>
        <v>0</v>
      </c>
      <c r="AQ12" s="31">
        <f t="shared" si="46"/>
        <v>0</v>
      </c>
      <c r="AR12" s="31">
        <f t="shared" si="46"/>
        <v>0</v>
      </c>
      <c r="AS12" s="31">
        <f t="shared" si="46"/>
        <v>0</v>
      </c>
      <c r="AT12" s="31">
        <f t="shared" si="46"/>
        <v>0</v>
      </c>
      <c r="AU12" s="31">
        <f t="shared" si="46"/>
        <v>0</v>
      </c>
      <c r="AV12" s="31">
        <f t="shared" si="27"/>
        <v>9220000</v>
      </c>
      <c r="AW12" s="31">
        <v>9220000</v>
      </c>
      <c r="AX12" s="31">
        <f t="shared" ref="AX12:BD12" si="47">SUM(AX13)</f>
        <v>0</v>
      </c>
      <c r="AY12" s="31">
        <f t="shared" si="47"/>
        <v>0</v>
      </c>
      <c r="AZ12" s="31">
        <f t="shared" si="47"/>
        <v>0</v>
      </c>
      <c r="BA12" s="31">
        <f t="shared" si="47"/>
        <v>0</v>
      </c>
      <c r="BB12" s="31">
        <f t="shared" si="47"/>
        <v>0</v>
      </c>
      <c r="BC12" s="31">
        <f t="shared" si="47"/>
        <v>0</v>
      </c>
      <c r="BD12" s="31">
        <f t="shared" si="47"/>
        <v>0</v>
      </c>
      <c r="BE12" s="31">
        <f t="shared" si="29"/>
        <v>9220000</v>
      </c>
      <c r="BF12" s="31">
        <v>9220000</v>
      </c>
      <c r="BG12" s="31">
        <f t="shared" ref="BG12:BM12" si="48">SUM(BG13)</f>
        <v>0</v>
      </c>
      <c r="BH12" s="31">
        <f t="shared" si="48"/>
        <v>0</v>
      </c>
      <c r="BI12" s="31">
        <f t="shared" si="48"/>
        <v>0</v>
      </c>
      <c r="BJ12" s="31">
        <f t="shared" si="48"/>
        <v>0</v>
      </c>
      <c r="BK12" s="31">
        <f t="shared" si="48"/>
        <v>0</v>
      </c>
      <c r="BL12" s="31">
        <f t="shared" si="48"/>
        <v>0</v>
      </c>
      <c r="BM12" s="31">
        <f t="shared" si="48"/>
        <v>0</v>
      </c>
      <c r="BN12" s="31">
        <f t="shared" si="31"/>
        <v>9220000</v>
      </c>
      <c r="BO12" s="31">
        <v>9220000</v>
      </c>
      <c r="BP12" s="31">
        <f t="shared" ref="BP12:BV12" si="49">SUM(BP13)</f>
        <v>0</v>
      </c>
      <c r="BQ12" s="31">
        <f t="shared" si="49"/>
        <v>0</v>
      </c>
      <c r="BR12" s="31">
        <f t="shared" si="49"/>
        <v>0</v>
      </c>
      <c r="BS12" s="31">
        <f t="shared" si="49"/>
        <v>0</v>
      </c>
      <c r="BT12" s="31">
        <f t="shared" si="49"/>
        <v>0</v>
      </c>
      <c r="BU12" s="31">
        <f t="shared" si="49"/>
        <v>0</v>
      </c>
      <c r="BV12" s="31">
        <f t="shared" si="49"/>
        <v>0</v>
      </c>
      <c r="BW12" s="31">
        <f t="shared" si="33"/>
        <v>9220000</v>
      </c>
      <c r="BX12" s="32">
        <f>BW12</f>
        <v>9220000</v>
      </c>
      <c r="BY12" s="32">
        <f t="shared" si="17"/>
        <v>0</v>
      </c>
      <c r="BZ12" s="32"/>
    </row>
    <row r="13" spans="1:78" ht="30.6" hidden="1" customHeight="1" outlineLevel="4" thickBot="1" x14ac:dyDescent="0.25">
      <c r="A13" s="33"/>
      <c r="B13" s="34">
        <f t="shared" si="0"/>
        <v>0</v>
      </c>
      <c r="C13" s="35"/>
      <c r="D13" s="37"/>
      <c r="E13" s="37"/>
      <c r="F13" s="37"/>
      <c r="G13" s="37">
        <f t="shared" si="1"/>
        <v>0</v>
      </c>
      <c r="H13" s="36" t="s">
        <v>27</v>
      </c>
      <c r="I13" s="44">
        <v>0</v>
      </c>
      <c r="J13" s="38">
        <f>16000000-16000000</f>
        <v>0</v>
      </c>
      <c r="K13" s="38"/>
      <c r="L13" s="38"/>
      <c r="M13" s="38"/>
      <c r="N13" s="38"/>
      <c r="O13" s="55">
        <f t="shared" si="2"/>
        <v>0</v>
      </c>
      <c r="P13" s="60">
        <f t="shared" si="3"/>
        <v>0</v>
      </c>
      <c r="Q13" s="37">
        <v>3</v>
      </c>
      <c r="R13" s="37">
        <f>25000000-9000000</f>
        <v>16000000</v>
      </c>
      <c r="S13" s="37"/>
      <c r="T13" s="37"/>
      <c r="U13" s="37"/>
      <c r="V13" s="37"/>
      <c r="W13" s="55">
        <f t="shared" si="4"/>
        <v>16000000</v>
      </c>
      <c r="X13" s="37">
        <v>3</v>
      </c>
      <c r="Y13" s="37">
        <v>9220000</v>
      </c>
      <c r="Z13" s="37"/>
      <c r="AA13" s="37"/>
      <c r="AB13" s="37"/>
      <c r="AC13" s="37"/>
      <c r="AD13" s="55">
        <f t="shared" si="23"/>
        <v>9220000</v>
      </c>
      <c r="AE13" s="37">
        <v>9220000</v>
      </c>
      <c r="AF13" s="37"/>
      <c r="AG13" s="37"/>
      <c r="AH13" s="37"/>
      <c r="AI13" s="37"/>
      <c r="AJ13" s="37"/>
      <c r="AK13" s="37"/>
      <c r="AL13" s="37"/>
      <c r="AM13" s="55">
        <f t="shared" si="25"/>
        <v>9220000</v>
      </c>
      <c r="AN13" s="37">
        <v>9220000</v>
      </c>
      <c r="AO13" s="37"/>
      <c r="AP13" s="37"/>
      <c r="AQ13" s="37"/>
      <c r="AR13" s="37"/>
      <c r="AS13" s="37"/>
      <c r="AT13" s="37"/>
      <c r="AU13" s="37"/>
      <c r="AV13" s="55">
        <f t="shared" si="27"/>
        <v>9220000</v>
      </c>
      <c r="AW13" s="37">
        <v>9220000</v>
      </c>
      <c r="AX13" s="37"/>
      <c r="AY13" s="37"/>
      <c r="AZ13" s="37"/>
      <c r="BA13" s="37"/>
      <c r="BB13" s="37"/>
      <c r="BC13" s="37"/>
      <c r="BD13" s="37"/>
      <c r="BE13" s="55">
        <f t="shared" si="29"/>
        <v>9220000</v>
      </c>
      <c r="BF13" s="37">
        <v>9220000</v>
      </c>
      <c r="BG13" s="37"/>
      <c r="BH13" s="37"/>
      <c r="BI13" s="37"/>
      <c r="BJ13" s="37"/>
      <c r="BK13" s="37"/>
      <c r="BL13" s="37"/>
      <c r="BM13" s="37"/>
      <c r="BN13" s="55">
        <f t="shared" si="31"/>
        <v>9220000</v>
      </c>
      <c r="BO13" s="37">
        <v>9220000</v>
      </c>
      <c r="BP13" s="37"/>
      <c r="BQ13" s="37"/>
      <c r="BR13" s="37"/>
      <c r="BS13" s="37"/>
      <c r="BT13" s="37"/>
      <c r="BU13" s="37"/>
      <c r="BV13" s="37"/>
      <c r="BW13" s="55">
        <f t="shared" si="33"/>
        <v>9220000</v>
      </c>
      <c r="BX13" s="37"/>
      <c r="BY13" s="37">
        <f t="shared" si="17"/>
        <v>-9220000</v>
      </c>
      <c r="BZ13" s="37"/>
    </row>
    <row r="14" spans="1:78" ht="30.6" customHeight="1" outlineLevel="3" collapsed="1" thickBot="1" x14ac:dyDescent="0.25">
      <c r="A14" s="27" t="s">
        <v>103</v>
      </c>
      <c r="B14" s="28">
        <f t="shared" si="0"/>
        <v>15</v>
      </c>
      <c r="C14" s="29" t="s">
        <v>104</v>
      </c>
      <c r="D14" s="31"/>
      <c r="E14" s="31"/>
      <c r="F14" s="52"/>
      <c r="G14" s="31">
        <f t="shared" si="1"/>
        <v>0</v>
      </c>
      <c r="H14" s="30"/>
      <c r="I14" s="31"/>
      <c r="J14" s="32">
        <f>SUM(J15)</f>
        <v>0</v>
      </c>
      <c r="K14" s="32">
        <f>SUM(K15)</f>
        <v>0</v>
      </c>
      <c r="L14" s="32">
        <f>SUM(L15)</f>
        <v>0</v>
      </c>
      <c r="M14" s="32">
        <f>SUM(M15)</f>
        <v>0</v>
      </c>
      <c r="N14" s="32">
        <f>SUM(N15)</f>
        <v>0</v>
      </c>
      <c r="O14" s="31">
        <f t="shared" si="2"/>
        <v>0</v>
      </c>
      <c r="P14" s="59">
        <f t="shared" si="3"/>
        <v>0</v>
      </c>
      <c r="Q14" s="31"/>
      <c r="R14" s="31">
        <f>SUM(R15)</f>
        <v>5000000</v>
      </c>
      <c r="S14" s="31">
        <f>SUM(S15)</f>
        <v>0</v>
      </c>
      <c r="T14" s="31">
        <f>SUM(T15)</f>
        <v>0</v>
      </c>
      <c r="U14" s="31">
        <f>SUM(U15)</f>
        <v>0</v>
      </c>
      <c r="V14" s="31">
        <f>SUM(V15)</f>
        <v>0</v>
      </c>
      <c r="W14" s="31">
        <f t="shared" si="4"/>
        <v>5000000</v>
      </c>
      <c r="X14" s="31"/>
      <c r="Y14" s="31">
        <v>1000000</v>
      </c>
      <c r="Z14" s="31">
        <f>SUM(Z15)</f>
        <v>0</v>
      </c>
      <c r="AA14" s="31">
        <f>SUM(AA15)</f>
        <v>0</v>
      </c>
      <c r="AB14" s="31">
        <f>SUM(AB15)</f>
        <v>0</v>
      </c>
      <c r="AC14" s="31">
        <f>SUM(AC15)</f>
        <v>0</v>
      </c>
      <c r="AD14" s="31">
        <f t="shared" si="23"/>
        <v>1000000</v>
      </c>
      <c r="AE14" s="31">
        <v>1000000</v>
      </c>
      <c r="AF14" s="31">
        <f t="shared" ref="AF14:AL14" si="50">SUM(AF15)</f>
        <v>0</v>
      </c>
      <c r="AG14" s="31">
        <f t="shared" si="50"/>
        <v>0</v>
      </c>
      <c r="AH14" s="31">
        <f t="shared" si="50"/>
        <v>0</v>
      </c>
      <c r="AI14" s="31">
        <f t="shared" si="50"/>
        <v>0</v>
      </c>
      <c r="AJ14" s="31">
        <f t="shared" si="50"/>
        <v>0</v>
      </c>
      <c r="AK14" s="31">
        <f t="shared" si="50"/>
        <v>0</v>
      </c>
      <c r="AL14" s="31">
        <f t="shared" si="50"/>
        <v>0</v>
      </c>
      <c r="AM14" s="31">
        <f t="shared" si="25"/>
        <v>1000000</v>
      </c>
      <c r="AN14" s="31">
        <v>1000000</v>
      </c>
      <c r="AO14" s="31">
        <f t="shared" ref="AO14:AU14" si="51">SUM(AO15)</f>
        <v>0</v>
      </c>
      <c r="AP14" s="31">
        <f t="shared" si="51"/>
        <v>0</v>
      </c>
      <c r="AQ14" s="31">
        <f t="shared" si="51"/>
        <v>0</v>
      </c>
      <c r="AR14" s="31">
        <f t="shared" si="51"/>
        <v>0</v>
      </c>
      <c r="AS14" s="31">
        <f t="shared" si="51"/>
        <v>0</v>
      </c>
      <c r="AT14" s="31">
        <f t="shared" si="51"/>
        <v>0</v>
      </c>
      <c r="AU14" s="31">
        <f t="shared" si="51"/>
        <v>0</v>
      </c>
      <c r="AV14" s="31">
        <f t="shared" si="27"/>
        <v>1000000</v>
      </c>
      <c r="AW14" s="31">
        <f>1000000-1000000</f>
        <v>0</v>
      </c>
      <c r="AX14" s="31">
        <f t="shared" ref="AX14:BD14" si="52">SUM(AX15)</f>
        <v>0</v>
      </c>
      <c r="AY14" s="31">
        <f t="shared" si="52"/>
        <v>0</v>
      </c>
      <c r="AZ14" s="31">
        <f t="shared" si="52"/>
        <v>0</v>
      </c>
      <c r="BA14" s="31">
        <f t="shared" si="52"/>
        <v>0</v>
      </c>
      <c r="BB14" s="31">
        <f t="shared" si="52"/>
        <v>0</v>
      </c>
      <c r="BC14" s="31">
        <f t="shared" si="52"/>
        <v>0</v>
      </c>
      <c r="BD14" s="31">
        <f t="shared" si="52"/>
        <v>0</v>
      </c>
      <c r="BE14" s="31">
        <f t="shared" si="29"/>
        <v>0</v>
      </c>
      <c r="BF14" s="31">
        <f>1000000-1000000</f>
        <v>0</v>
      </c>
      <c r="BG14" s="31">
        <f t="shared" ref="BG14:BM14" si="53">SUM(BG15)</f>
        <v>0</v>
      </c>
      <c r="BH14" s="31">
        <f t="shared" si="53"/>
        <v>0</v>
      </c>
      <c r="BI14" s="31">
        <f t="shared" si="53"/>
        <v>0</v>
      </c>
      <c r="BJ14" s="31">
        <f t="shared" si="53"/>
        <v>0</v>
      </c>
      <c r="BK14" s="31">
        <f t="shared" si="53"/>
        <v>0</v>
      </c>
      <c r="BL14" s="31">
        <f t="shared" si="53"/>
        <v>0</v>
      </c>
      <c r="BM14" s="31">
        <f t="shared" si="53"/>
        <v>0</v>
      </c>
      <c r="BN14" s="31">
        <f t="shared" si="31"/>
        <v>0</v>
      </c>
      <c r="BO14" s="31">
        <f>1000000-1000000</f>
        <v>0</v>
      </c>
      <c r="BP14" s="31">
        <f t="shared" ref="BP14:BV14" si="54">SUM(BP15)</f>
        <v>0</v>
      </c>
      <c r="BQ14" s="31">
        <f t="shared" si="54"/>
        <v>0</v>
      </c>
      <c r="BR14" s="31">
        <f t="shared" si="54"/>
        <v>0</v>
      </c>
      <c r="BS14" s="31">
        <f t="shared" si="54"/>
        <v>0</v>
      </c>
      <c r="BT14" s="31">
        <f t="shared" si="54"/>
        <v>0</v>
      </c>
      <c r="BU14" s="31">
        <f t="shared" si="54"/>
        <v>0</v>
      </c>
      <c r="BV14" s="31">
        <f t="shared" si="54"/>
        <v>0</v>
      </c>
      <c r="BW14" s="31">
        <f t="shared" si="33"/>
        <v>0</v>
      </c>
      <c r="BX14" s="32">
        <f>BW14</f>
        <v>0</v>
      </c>
      <c r="BY14" s="32">
        <f t="shared" si="17"/>
        <v>0</v>
      </c>
      <c r="BZ14" s="32"/>
    </row>
    <row r="15" spans="1:78" ht="30.6" hidden="1" customHeight="1" outlineLevel="4" thickBot="1" x14ac:dyDescent="0.25">
      <c r="A15" s="33"/>
      <c r="B15" s="34">
        <f t="shared" si="0"/>
        <v>0</v>
      </c>
      <c r="C15" s="35"/>
      <c r="D15" s="37"/>
      <c r="E15" s="37"/>
      <c r="F15" s="37"/>
      <c r="G15" s="37">
        <f t="shared" si="1"/>
        <v>0</v>
      </c>
      <c r="H15" s="36" t="s">
        <v>105</v>
      </c>
      <c r="I15" s="55">
        <v>0</v>
      </c>
      <c r="J15" s="38">
        <f>5000000-5000000</f>
        <v>0</v>
      </c>
      <c r="K15" s="38"/>
      <c r="L15" s="38"/>
      <c r="M15" s="38"/>
      <c r="N15" s="38"/>
      <c r="O15" s="37">
        <f t="shared" si="2"/>
        <v>0</v>
      </c>
      <c r="P15" s="60">
        <f t="shared" si="3"/>
        <v>0</v>
      </c>
      <c r="Q15" s="37">
        <v>3</v>
      </c>
      <c r="R15" s="37">
        <v>5000000</v>
      </c>
      <c r="S15" s="37"/>
      <c r="T15" s="37"/>
      <c r="U15" s="37"/>
      <c r="V15" s="37"/>
      <c r="W15" s="37">
        <f t="shared" si="4"/>
        <v>5000000</v>
      </c>
      <c r="X15" s="37">
        <v>3</v>
      </c>
      <c r="Y15" s="37">
        <v>1000000</v>
      </c>
      <c r="Z15" s="37"/>
      <c r="AA15" s="37"/>
      <c r="AB15" s="37"/>
      <c r="AC15" s="37"/>
      <c r="AD15" s="37">
        <f t="shared" si="23"/>
        <v>1000000</v>
      </c>
      <c r="AE15" s="37">
        <v>1000000</v>
      </c>
      <c r="AF15" s="37"/>
      <c r="AG15" s="37"/>
      <c r="AH15" s="37"/>
      <c r="AI15" s="37"/>
      <c r="AJ15" s="37"/>
      <c r="AK15" s="37"/>
      <c r="AL15" s="37"/>
      <c r="AM15" s="37">
        <f t="shared" si="25"/>
        <v>1000000</v>
      </c>
      <c r="AN15" s="37">
        <v>1000000</v>
      </c>
      <c r="AO15" s="37"/>
      <c r="AP15" s="37"/>
      <c r="AQ15" s="37"/>
      <c r="AR15" s="37"/>
      <c r="AS15" s="37"/>
      <c r="AT15" s="37"/>
      <c r="AU15" s="37"/>
      <c r="AV15" s="37">
        <f t="shared" si="27"/>
        <v>1000000</v>
      </c>
      <c r="AW15" s="37">
        <v>1000000</v>
      </c>
      <c r="AX15" s="37"/>
      <c r="AY15" s="37"/>
      <c r="AZ15" s="37"/>
      <c r="BA15" s="37"/>
      <c r="BB15" s="37"/>
      <c r="BC15" s="37"/>
      <c r="BD15" s="37"/>
      <c r="BE15" s="37">
        <f t="shared" si="29"/>
        <v>1000000</v>
      </c>
      <c r="BF15" s="37">
        <v>1000000</v>
      </c>
      <c r="BG15" s="37"/>
      <c r="BH15" s="37"/>
      <c r="BI15" s="37"/>
      <c r="BJ15" s="37"/>
      <c r="BK15" s="37"/>
      <c r="BL15" s="37"/>
      <c r="BM15" s="37"/>
      <c r="BN15" s="37">
        <f t="shared" si="31"/>
        <v>1000000</v>
      </c>
      <c r="BO15" s="37">
        <v>1000000</v>
      </c>
      <c r="BP15" s="37"/>
      <c r="BQ15" s="37"/>
      <c r="BR15" s="37"/>
      <c r="BS15" s="37"/>
      <c r="BT15" s="37"/>
      <c r="BU15" s="37"/>
      <c r="BV15" s="37"/>
      <c r="BW15" s="37">
        <f t="shared" si="33"/>
        <v>1000000</v>
      </c>
      <c r="BX15" s="37"/>
      <c r="BY15" s="37">
        <f t="shared" si="17"/>
        <v>-1000000</v>
      </c>
      <c r="BZ15" s="37"/>
    </row>
    <row r="16" spans="1:78" ht="30.6" customHeight="1" outlineLevel="3" collapsed="1" thickBot="1" x14ac:dyDescent="0.25">
      <c r="A16" s="27" t="s">
        <v>106</v>
      </c>
      <c r="B16" s="28">
        <f t="shared" si="0"/>
        <v>15</v>
      </c>
      <c r="C16" s="29" t="s">
        <v>107</v>
      </c>
      <c r="D16" s="31"/>
      <c r="E16" s="31"/>
      <c r="F16" s="52"/>
      <c r="G16" s="31">
        <f t="shared" si="1"/>
        <v>0</v>
      </c>
      <c r="H16" s="30"/>
      <c r="I16" s="31"/>
      <c r="J16" s="32">
        <f>SUM(J17)</f>
        <v>0</v>
      </c>
      <c r="K16" s="32">
        <f>SUM(K17)</f>
        <v>0</v>
      </c>
      <c r="L16" s="32">
        <f>SUM(L17)</f>
        <v>0</v>
      </c>
      <c r="M16" s="32">
        <f>SUM(M17)</f>
        <v>0</v>
      </c>
      <c r="N16" s="32">
        <f>SUM(N17)</f>
        <v>0</v>
      </c>
      <c r="O16" s="31">
        <f t="shared" si="2"/>
        <v>0</v>
      </c>
      <c r="P16" s="59">
        <f t="shared" si="3"/>
        <v>0</v>
      </c>
      <c r="Q16" s="31"/>
      <c r="R16" s="31">
        <f>SUM(R17)</f>
        <v>5000000</v>
      </c>
      <c r="S16" s="31">
        <f>SUM(S17)</f>
        <v>0</v>
      </c>
      <c r="T16" s="31">
        <f>SUM(T17)</f>
        <v>0</v>
      </c>
      <c r="U16" s="31">
        <f>SUM(U17)</f>
        <v>0</v>
      </c>
      <c r="V16" s="31">
        <f>SUM(V17)</f>
        <v>0</v>
      </c>
      <c r="W16" s="31">
        <f t="shared" si="4"/>
        <v>5000000</v>
      </c>
      <c r="X16" s="31"/>
      <c r="Y16" s="31">
        <v>1000000</v>
      </c>
      <c r="Z16" s="31">
        <f>SUM(Z17)</f>
        <v>0</v>
      </c>
      <c r="AA16" s="31">
        <f>SUM(AA17)</f>
        <v>0</v>
      </c>
      <c r="AB16" s="31">
        <f>SUM(AB17)</f>
        <v>0</v>
      </c>
      <c r="AC16" s="31">
        <f>SUM(AC17)</f>
        <v>0</v>
      </c>
      <c r="AD16" s="31">
        <f t="shared" si="23"/>
        <v>1000000</v>
      </c>
      <c r="AE16" s="31">
        <v>1000000</v>
      </c>
      <c r="AF16" s="31">
        <f t="shared" ref="AF16:AL16" si="55">SUM(AF17)</f>
        <v>0</v>
      </c>
      <c r="AG16" s="31">
        <f t="shared" si="55"/>
        <v>0</v>
      </c>
      <c r="AH16" s="31">
        <f t="shared" si="55"/>
        <v>0</v>
      </c>
      <c r="AI16" s="31">
        <f t="shared" si="55"/>
        <v>0</v>
      </c>
      <c r="AJ16" s="31">
        <f t="shared" si="55"/>
        <v>0</v>
      </c>
      <c r="AK16" s="31">
        <f t="shared" si="55"/>
        <v>0</v>
      </c>
      <c r="AL16" s="31">
        <f t="shared" si="55"/>
        <v>0</v>
      </c>
      <c r="AM16" s="31">
        <f t="shared" si="25"/>
        <v>1000000</v>
      </c>
      <c r="AN16" s="31">
        <v>1000000</v>
      </c>
      <c r="AO16" s="31">
        <f t="shared" ref="AO16:AU16" si="56">SUM(AO17)</f>
        <v>0</v>
      </c>
      <c r="AP16" s="31">
        <f t="shared" si="56"/>
        <v>0</v>
      </c>
      <c r="AQ16" s="31">
        <f t="shared" si="56"/>
        <v>0</v>
      </c>
      <c r="AR16" s="31">
        <f t="shared" si="56"/>
        <v>0</v>
      </c>
      <c r="AS16" s="31">
        <f t="shared" si="56"/>
        <v>0</v>
      </c>
      <c r="AT16" s="31">
        <f t="shared" si="56"/>
        <v>0</v>
      </c>
      <c r="AU16" s="31">
        <f t="shared" si="56"/>
        <v>0</v>
      </c>
      <c r="AV16" s="31">
        <f t="shared" si="27"/>
        <v>1000000</v>
      </c>
      <c r="AW16" s="31">
        <f>1000000-1000000</f>
        <v>0</v>
      </c>
      <c r="AX16" s="31">
        <f t="shared" ref="AX16:BD16" si="57">SUM(AX17)</f>
        <v>0</v>
      </c>
      <c r="AY16" s="31">
        <f t="shared" si="57"/>
        <v>0</v>
      </c>
      <c r="AZ16" s="31">
        <f t="shared" si="57"/>
        <v>0</v>
      </c>
      <c r="BA16" s="31">
        <f t="shared" si="57"/>
        <v>0</v>
      </c>
      <c r="BB16" s="31">
        <f t="shared" si="57"/>
        <v>0</v>
      </c>
      <c r="BC16" s="31">
        <f t="shared" si="57"/>
        <v>0</v>
      </c>
      <c r="BD16" s="31">
        <f t="shared" si="57"/>
        <v>0</v>
      </c>
      <c r="BE16" s="31">
        <f t="shared" si="29"/>
        <v>0</v>
      </c>
      <c r="BF16" s="31">
        <f>1000000-1000000</f>
        <v>0</v>
      </c>
      <c r="BG16" s="31">
        <f t="shared" ref="BG16:BM16" si="58">SUM(BG17)</f>
        <v>0</v>
      </c>
      <c r="BH16" s="31">
        <f t="shared" si="58"/>
        <v>0</v>
      </c>
      <c r="BI16" s="31">
        <f t="shared" si="58"/>
        <v>0</v>
      </c>
      <c r="BJ16" s="31">
        <f t="shared" si="58"/>
        <v>0</v>
      </c>
      <c r="BK16" s="31">
        <f t="shared" si="58"/>
        <v>0</v>
      </c>
      <c r="BL16" s="31">
        <f t="shared" si="58"/>
        <v>0</v>
      </c>
      <c r="BM16" s="31">
        <f t="shared" si="58"/>
        <v>0</v>
      </c>
      <c r="BN16" s="31">
        <f t="shared" si="31"/>
        <v>0</v>
      </c>
      <c r="BO16" s="31">
        <f>1000000-1000000</f>
        <v>0</v>
      </c>
      <c r="BP16" s="31">
        <f t="shared" ref="BP16:BV16" si="59">SUM(BP17)</f>
        <v>0</v>
      </c>
      <c r="BQ16" s="31">
        <f t="shared" si="59"/>
        <v>0</v>
      </c>
      <c r="BR16" s="31">
        <f t="shared" si="59"/>
        <v>0</v>
      </c>
      <c r="BS16" s="31">
        <f t="shared" si="59"/>
        <v>0</v>
      </c>
      <c r="BT16" s="31">
        <f t="shared" si="59"/>
        <v>0</v>
      </c>
      <c r="BU16" s="31">
        <f t="shared" si="59"/>
        <v>0</v>
      </c>
      <c r="BV16" s="31">
        <f t="shared" si="59"/>
        <v>0</v>
      </c>
      <c r="BW16" s="31">
        <f t="shared" si="33"/>
        <v>0</v>
      </c>
      <c r="BX16" s="32">
        <f>BW16</f>
        <v>0</v>
      </c>
      <c r="BY16" s="32">
        <f t="shared" si="17"/>
        <v>0</v>
      </c>
      <c r="BZ16" s="32"/>
    </row>
    <row r="17" spans="1:78" ht="30.6" hidden="1" customHeight="1" outlineLevel="4" thickBot="1" x14ac:dyDescent="0.25">
      <c r="A17" s="33"/>
      <c r="B17" s="34">
        <f t="shared" si="0"/>
        <v>0</v>
      </c>
      <c r="C17" s="35"/>
      <c r="D17" s="37"/>
      <c r="E17" s="37"/>
      <c r="F17" s="37"/>
      <c r="G17" s="37">
        <f t="shared" si="1"/>
        <v>0</v>
      </c>
      <c r="H17" s="36" t="s">
        <v>105</v>
      </c>
      <c r="I17" s="55">
        <v>0</v>
      </c>
      <c r="J17" s="38">
        <f>5000000-5000000</f>
        <v>0</v>
      </c>
      <c r="K17" s="38"/>
      <c r="L17" s="38"/>
      <c r="M17" s="38"/>
      <c r="N17" s="38"/>
      <c r="O17" s="37">
        <f t="shared" si="2"/>
        <v>0</v>
      </c>
      <c r="P17" s="60">
        <f t="shared" si="3"/>
        <v>0</v>
      </c>
      <c r="Q17" s="37">
        <v>1</v>
      </c>
      <c r="R17" s="37">
        <v>5000000</v>
      </c>
      <c r="S17" s="37"/>
      <c r="T17" s="37"/>
      <c r="U17" s="37"/>
      <c r="V17" s="37"/>
      <c r="W17" s="37">
        <f t="shared" si="4"/>
        <v>5000000</v>
      </c>
      <c r="X17" s="37">
        <v>1</v>
      </c>
      <c r="Y17" s="37">
        <v>1000000</v>
      </c>
      <c r="Z17" s="37"/>
      <c r="AA17" s="37"/>
      <c r="AB17" s="37"/>
      <c r="AC17" s="37"/>
      <c r="AD17" s="37">
        <f t="shared" si="23"/>
        <v>1000000</v>
      </c>
      <c r="AE17" s="37">
        <v>1000000</v>
      </c>
      <c r="AF17" s="37"/>
      <c r="AG17" s="37"/>
      <c r="AH17" s="37"/>
      <c r="AI17" s="37"/>
      <c r="AJ17" s="37"/>
      <c r="AK17" s="37"/>
      <c r="AL17" s="37"/>
      <c r="AM17" s="37">
        <f t="shared" si="25"/>
        <v>1000000</v>
      </c>
      <c r="AN17" s="37">
        <v>1000000</v>
      </c>
      <c r="AO17" s="37"/>
      <c r="AP17" s="37"/>
      <c r="AQ17" s="37"/>
      <c r="AR17" s="37"/>
      <c r="AS17" s="37"/>
      <c r="AT17" s="37"/>
      <c r="AU17" s="37"/>
      <c r="AV17" s="37">
        <f t="shared" si="27"/>
        <v>1000000</v>
      </c>
      <c r="AW17" s="37">
        <v>1000000</v>
      </c>
      <c r="AX17" s="37"/>
      <c r="AY17" s="37"/>
      <c r="AZ17" s="37"/>
      <c r="BA17" s="37"/>
      <c r="BB17" s="37"/>
      <c r="BC17" s="37"/>
      <c r="BD17" s="37"/>
      <c r="BE17" s="37">
        <f t="shared" si="29"/>
        <v>1000000</v>
      </c>
      <c r="BF17" s="37">
        <v>1000000</v>
      </c>
      <c r="BG17" s="37"/>
      <c r="BH17" s="37"/>
      <c r="BI17" s="37"/>
      <c r="BJ17" s="37"/>
      <c r="BK17" s="37"/>
      <c r="BL17" s="37"/>
      <c r="BM17" s="37"/>
      <c r="BN17" s="37">
        <f t="shared" si="31"/>
        <v>1000000</v>
      </c>
      <c r="BO17" s="37">
        <v>1000000</v>
      </c>
      <c r="BP17" s="37"/>
      <c r="BQ17" s="37"/>
      <c r="BR17" s="37"/>
      <c r="BS17" s="37"/>
      <c r="BT17" s="37"/>
      <c r="BU17" s="37"/>
      <c r="BV17" s="37"/>
      <c r="BW17" s="37">
        <f t="shared" si="33"/>
        <v>1000000</v>
      </c>
      <c r="BX17" s="37"/>
      <c r="BY17" s="37">
        <f t="shared" si="17"/>
        <v>-1000000</v>
      </c>
      <c r="BZ17" s="37"/>
    </row>
    <row r="18" spans="1:78" ht="30.6" customHeight="1" outlineLevel="3" collapsed="1" thickBot="1" x14ac:dyDescent="0.25">
      <c r="A18" s="27" t="s">
        <v>108</v>
      </c>
      <c r="B18" s="28">
        <f t="shared" si="0"/>
        <v>15</v>
      </c>
      <c r="C18" s="29" t="s">
        <v>109</v>
      </c>
      <c r="D18" s="31"/>
      <c r="E18" s="31"/>
      <c r="F18" s="52"/>
      <c r="G18" s="31">
        <f t="shared" si="1"/>
        <v>0</v>
      </c>
      <c r="H18" s="30"/>
      <c r="I18" s="31"/>
      <c r="J18" s="32">
        <f>SUM(J19)</f>
        <v>0</v>
      </c>
      <c r="K18" s="32">
        <f>SUM(K19)</f>
        <v>0</v>
      </c>
      <c r="L18" s="32">
        <f>SUM(L19)</f>
        <v>0</v>
      </c>
      <c r="M18" s="32">
        <f>SUM(M19)</f>
        <v>0</v>
      </c>
      <c r="N18" s="32">
        <f>SUM(N19)</f>
        <v>0</v>
      </c>
      <c r="O18" s="31">
        <f t="shared" si="2"/>
        <v>0</v>
      </c>
      <c r="P18" s="59">
        <f t="shared" si="3"/>
        <v>0</v>
      </c>
      <c r="Q18" s="31"/>
      <c r="R18" s="31">
        <f>SUM(R19)</f>
        <v>100000000</v>
      </c>
      <c r="S18" s="31">
        <f>SUM(S19)</f>
        <v>0</v>
      </c>
      <c r="T18" s="31">
        <f>SUM(T19)</f>
        <v>0</v>
      </c>
      <c r="U18" s="31">
        <f>SUM(U19)</f>
        <v>0</v>
      </c>
      <c r="V18" s="31">
        <f>SUM(V19)</f>
        <v>0</v>
      </c>
      <c r="W18" s="31">
        <f t="shared" si="4"/>
        <v>100000000</v>
      </c>
      <c r="X18" s="31"/>
      <c r="Y18" s="31">
        <v>36480000</v>
      </c>
      <c r="Z18" s="31">
        <f>SUM(Z19)</f>
        <v>0</v>
      </c>
      <c r="AA18" s="31">
        <f>SUM(AA19)</f>
        <v>0</v>
      </c>
      <c r="AB18" s="31">
        <f>SUM(AB19)</f>
        <v>0</v>
      </c>
      <c r="AC18" s="31">
        <f>SUM(AC19)</f>
        <v>0</v>
      </c>
      <c r="AD18" s="31">
        <f t="shared" si="23"/>
        <v>36480000</v>
      </c>
      <c r="AE18" s="31">
        <v>36480000</v>
      </c>
      <c r="AF18" s="31">
        <f t="shared" ref="AF18:AL18" si="60">SUM(AF19)</f>
        <v>0</v>
      </c>
      <c r="AG18" s="31">
        <f t="shared" si="60"/>
        <v>0</v>
      </c>
      <c r="AH18" s="31">
        <f t="shared" si="60"/>
        <v>0</v>
      </c>
      <c r="AI18" s="31">
        <f t="shared" si="60"/>
        <v>0</v>
      </c>
      <c r="AJ18" s="31">
        <f t="shared" si="60"/>
        <v>0</v>
      </c>
      <c r="AK18" s="31">
        <f t="shared" si="60"/>
        <v>0</v>
      </c>
      <c r="AL18" s="31">
        <f t="shared" si="60"/>
        <v>0</v>
      </c>
      <c r="AM18" s="31">
        <f t="shared" si="25"/>
        <v>36480000</v>
      </c>
      <c r="AN18" s="31">
        <v>36480000</v>
      </c>
      <c r="AO18" s="31">
        <f t="shared" ref="AO18:AU18" si="61">SUM(AO19)</f>
        <v>0</v>
      </c>
      <c r="AP18" s="31">
        <f t="shared" si="61"/>
        <v>0</v>
      </c>
      <c r="AQ18" s="31">
        <f t="shared" si="61"/>
        <v>0</v>
      </c>
      <c r="AR18" s="31">
        <f t="shared" si="61"/>
        <v>0</v>
      </c>
      <c r="AS18" s="31">
        <f t="shared" si="61"/>
        <v>0</v>
      </c>
      <c r="AT18" s="31">
        <f t="shared" si="61"/>
        <v>0</v>
      </c>
      <c r="AU18" s="31">
        <f t="shared" si="61"/>
        <v>0</v>
      </c>
      <c r="AV18" s="31">
        <f t="shared" si="27"/>
        <v>36480000</v>
      </c>
      <c r="AW18" s="31">
        <v>36480000</v>
      </c>
      <c r="AX18" s="31">
        <f t="shared" ref="AX18:BD18" si="62">SUM(AX19)</f>
        <v>0</v>
      </c>
      <c r="AY18" s="31">
        <f t="shared" si="62"/>
        <v>0</v>
      </c>
      <c r="AZ18" s="31">
        <f t="shared" si="62"/>
        <v>0</v>
      </c>
      <c r="BA18" s="31">
        <f t="shared" si="62"/>
        <v>0</v>
      </c>
      <c r="BB18" s="31">
        <f t="shared" si="62"/>
        <v>0</v>
      </c>
      <c r="BC18" s="31">
        <f t="shared" si="62"/>
        <v>0</v>
      </c>
      <c r="BD18" s="31">
        <f t="shared" si="62"/>
        <v>0</v>
      </c>
      <c r="BE18" s="31">
        <f t="shared" si="29"/>
        <v>36480000</v>
      </c>
      <c r="BF18" s="31">
        <v>36480000</v>
      </c>
      <c r="BG18" s="31">
        <f t="shared" ref="BG18:BM18" si="63">SUM(BG19)</f>
        <v>0</v>
      </c>
      <c r="BH18" s="31">
        <f t="shared" si="63"/>
        <v>0</v>
      </c>
      <c r="BI18" s="31">
        <f t="shared" si="63"/>
        <v>0</v>
      </c>
      <c r="BJ18" s="31">
        <f t="shared" si="63"/>
        <v>0</v>
      </c>
      <c r="BK18" s="31">
        <f t="shared" si="63"/>
        <v>0</v>
      </c>
      <c r="BL18" s="31">
        <f t="shared" si="63"/>
        <v>0</v>
      </c>
      <c r="BM18" s="31">
        <f t="shared" si="63"/>
        <v>0</v>
      </c>
      <c r="BN18" s="31">
        <f t="shared" si="31"/>
        <v>36480000</v>
      </c>
      <c r="BO18" s="31">
        <v>36480000</v>
      </c>
      <c r="BP18" s="31">
        <f t="shared" ref="BP18:BV18" si="64">SUM(BP19)</f>
        <v>0</v>
      </c>
      <c r="BQ18" s="31">
        <f t="shared" si="64"/>
        <v>0</v>
      </c>
      <c r="BR18" s="31">
        <f t="shared" si="64"/>
        <v>0</v>
      </c>
      <c r="BS18" s="31">
        <f t="shared" si="64"/>
        <v>0</v>
      </c>
      <c r="BT18" s="31">
        <f t="shared" si="64"/>
        <v>0</v>
      </c>
      <c r="BU18" s="31">
        <f t="shared" si="64"/>
        <v>0</v>
      </c>
      <c r="BV18" s="31">
        <f t="shared" si="64"/>
        <v>0</v>
      </c>
      <c r="BW18" s="31">
        <f t="shared" si="33"/>
        <v>36480000</v>
      </c>
      <c r="BX18" s="32">
        <f>BW18</f>
        <v>36480000</v>
      </c>
      <c r="BY18" s="32">
        <f t="shared" si="17"/>
        <v>0</v>
      </c>
      <c r="BZ18" s="32"/>
    </row>
    <row r="19" spans="1:78" ht="30.6" hidden="1" customHeight="1" outlineLevel="4" thickBot="1" x14ac:dyDescent="0.25">
      <c r="A19" s="33"/>
      <c r="B19" s="34">
        <f t="shared" si="0"/>
        <v>0</v>
      </c>
      <c r="C19" s="35"/>
      <c r="D19" s="37"/>
      <c r="E19" s="37"/>
      <c r="F19" s="37"/>
      <c r="G19" s="37">
        <f t="shared" si="1"/>
        <v>0</v>
      </c>
      <c r="H19" s="36" t="s">
        <v>26</v>
      </c>
      <c r="I19" s="55">
        <v>0</v>
      </c>
      <c r="J19" s="38">
        <f>100000000-100000000</f>
        <v>0</v>
      </c>
      <c r="K19" s="38"/>
      <c r="L19" s="38"/>
      <c r="M19" s="38"/>
      <c r="N19" s="38"/>
      <c r="O19" s="55">
        <f t="shared" si="2"/>
        <v>0</v>
      </c>
      <c r="P19" s="60">
        <f t="shared" si="3"/>
        <v>0</v>
      </c>
      <c r="Q19" s="37">
        <v>10</v>
      </c>
      <c r="R19" s="37">
        <f>115000000-15000000</f>
        <v>100000000</v>
      </c>
      <c r="S19" s="37"/>
      <c r="T19" s="37"/>
      <c r="U19" s="37"/>
      <c r="V19" s="37"/>
      <c r="W19" s="55">
        <f t="shared" si="4"/>
        <v>100000000</v>
      </c>
      <c r="X19" s="37">
        <v>10</v>
      </c>
      <c r="Y19" s="37">
        <v>36480000</v>
      </c>
      <c r="Z19" s="37"/>
      <c r="AA19" s="37"/>
      <c r="AB19" s="37"/>
      <c r="AC19" s="37"/>
      <c r="AD19" s="55">
        <f t="shared" si="23"/>
        <v>36480000</v>
      </c>
      <c r="AE19" s="37">
        <v>36480000</v>
      </c>
      <c r="AF19" s="37"/>
      <c r="AG19" s="37"/>
      <c r="AH19" s="37"/>
      <c r="AI19" s="37"/>
      <c r="AJ19" s="37"/>
      <c r="AK19" s="37"/>
      <c r="AL19" s="37"/>
      <c r="AM19" s="55">
        <f t="shared" si="25"/>
        <v>36480000</v>
      </c>
      <c r="AN19" s="37">
        <v>36480000</v>
      </c>
      <c r="AO19" s="37"/>
      <c r="AP19" s="37"/>
      <c r="AQ19" s="37"/>
      <c r="AR19" s="37"/>
      <c r="AS19" s="37"/>
      <c r="AT19" s="37"/>
      <c r="AU19" s="37"/>
      <c r="AV19" s="55">
        <f t="shared" si="27"/>
        <v>36480000</v>
      </c>
      <c r="AW19" s="37">
        <v>36480000</v>
      </c>
      <c r="AX19" s="37"/>
      <c r="AY19" s="37"/>
      <c r="AZ19" s="37"/>
      <c r="BA19" s="37"/>
      <c r="BB19" s="37"/>
      <c r="BC19" s="37"/>
      <c r="BD19" s="37"/>
      <c r="BE19" s="55">
        <f t="shared" si="29"/>
        <v>36480000</v>
      </c>
      <c r="BF19" s="37">
        <v>36480000</v>
      </c>
      <c r="BG19" s="37"/>
      <c r="BH19" s="37"/>
      <c r="BI19" s="37"/>
      <c r="BJ19" s="37"/>
      <c r="BK19" s="37"/>
      <c r="BL19" s="37"/>
      <c r="BM19" s="37"/>
      <c r="BN19" s="55">
        <f t="shared" si="31"/>
        <v>36480000</v>
      </c>
      <c r="BO19" s="37">
        <v>36480000</v>
      </c>
      <c r="BP19" s="37"/>
      <c r="BQ19" s="37"/>
      <c r="BR19" s="37"/>
      <c r="BS19" s="37"/>
      <c r="BT19" s="37"/>
      <c r="BU19" s="37"/>
      <c r="BV19" s="37"/>
      <c r="BW19" s="55">
        <f t="shared" si="33"/>
        <v>36480000</v>
      </c>
      <c r="BX19" s="37"/>
      <c r="BY19" s="37">
        <f t="shared" si="17"/>
        <v>-36480000</v>
      </c>
      <c r="BZ19" s="37"/>
    </row>
    <row r="20" spans="1:78" ht="30.6" customHeight="1" outlineLevel="3" collapsed="1" thickBot="1" x14ac:dyDescent="0.25">
      <c r="A20" s="27" t="s">
        <v>110</v>
      </c>
      <c r="B20" s="28">
        <f t="shared" si="0"/>
        <v>15</v>
      </c>
      <c r="C20" s="29" t="s">
        <v>111</v>
      </c>
      <c r="D20" s="31"/>
      <c r="E20" s="31"/>
      <c r="F20" s="52"/>
      <c r="G20" s="31">
        <f t="shared" si="1"/>
        <v>0</v>
      </c>
      <c r="H20" s="30"/>
      <c r="I20" s="31"/>
      <c r="J20" s="32">
        <f>SUM(J21)</f>
        <v>0</v>
      </c>
      <c r="K20" s="32">
        <f>SUM(K21)</f>
        <v>0</v>
      </c>
      <c r="L20" s="32">
        <f>SUM(L21)</f>
        <v>0</v>
      </c>
      <c r="M20" s="32">
        <f>SUM(M21)</f>
        <v>0</v>
      </c>
      <c r="N20" s="32">
        <f>SUM(N21)</f>
        <v>0</v>
      </c>
      <c r="O20" s="31">
        <f t="shared" si="2"/>
        <v>0</v>
      </c>
      <c r="P20" s="59">
        <f t="shared" si="3"/>
        <v>0</v>
      </c>
      <c r="Q20" s="31"/>
      <c r="R20" s="31">
        <f>SUM(R21)</f>
        <v>5000000</v>
      </c>
      <c r="S20" s="31">
        <f>SUM(S21)</f>
        <v>0</v>
      </c>
      <c r="T20" s="31">
        <f>SUM(T21)</f>
        <v>0</v>
      </c>
      <c r="U20" s="31">
        <f>SUM(U21)</f>
        <v>0</v>
      </c>
      <c r="V20" s="31">
        <f>SUM(V21)</f>
        <v>0</v>
      </c>
      <c r="W20" s="31">
        <f t="shared" si="4"/>
        <v>5000000</v>
      </c>
      <c r="X20" s="31"/>
      <c r="Y20" s="31">
        <v>1000000</v>
      </c>
      <c r="Z20" s="31">
        <f>SUM(Z21)</f>
        <v>0</v>
      </c>
      <c r="AA20" s="31">
        <f>SUM(AA21)</f>
        <v>0</v>
      </c>
      <c r="AB20" s="31">
        <f>SUM(AB21)</f>
        <v>0</v>
      </c>
      <c r="AC20" s="31">
        <f>SUM(AC21)</f>
        <v>0</v>
      </c>
      <c r="AD20" s="31">
        <f t="shared" si="23"/>
        <v>1000000</v>
      </c>
      <c r="AE20" s="31">
        <v>1000000</v>
      </c>
      <c r="AF20" s="31">
        <f t="shared" ref="AF20:AL20" si="65">SUM(AF21)</f>
        <v>0</v>
      </c>
      <c r="AG20" s="31">
        <f t="shared" si="65"/>
        <v>0</v>
      </c>
      <c r="AH20" s="31">
        <f t="shared" si="65"/>
        <v>0</v>
      </c>
      <c r="AI20" s="31">
        <f t="shared" si="65"/>
        <v>0</v>
      </c>
      <c r="AJ20" s="31">
        <f t="shared" si="65"/>
        <v>0</v>
      </c>
      <c r="AK20" s="31">
        <f t="shared" si="65"/>
        <v>0</v>
      </c>
      <c r="AL20" s="31">
        <f t="shared" si="65"/>
        <v>0</v>
      </c>
      <c r="AM20" s="31">
        <f t="shared" si="25"/>
        <v>1000000</v>
      </c>
      <c r="AN20" s="31">
        <v>1000000</v>
      </c>
      <c r="AO20" s="31">
        <f t="shared" ref="AO20:AU20" si="66">SUM(AO21)</f>
        <v>0</v>
      </c>
      <c r="AP20" s="31">
        <f t="shared" si="66"/>
        <v>0</v>
      </c>
      <c r="AQ20" s="31">
        <f t="shared" si="66"/>
        <v>0</v>
      </c>
      <c r="AR20" s="31">
        <f t="shared" si="66"/>
        <v>0</v>
      </c>
      <c r="AS20" s="31">
        <f t="shared" si="66"/>
        <v>0</v>
      </c>
      <c r="AT20" s="31">
        <f t="shared" si="66"/>
        <v>0</v>
      </c>
      <c r="AU20" s="31">
        <f t="shared" si="66"/>
        <v>0</v>
      </c>
      <c r="AV20" s="31">
        <f t="shared" si="27"/>
        <v>1000000</v>
      </c>
      <c r="AW20" s="31">
        <f>1000000-1000000</f>
        <v>0</v>
      </c>
      <c r="AX20" s="31">
        <f t="shared" ref="AX20:BD20" si="67">SUM(AX21)</f>
        <v>0</v>
      </c>
      <c r="AY20" s="31">
        <f t="shared" si="67"/>
        <v>0</v>
      </c>
      <c r="AZ20" s="31">
        <f t="shared" si="67"/>
        <v>0</v>
      </c>
      <c r="BA20" s="31">
        <f t="shared" si="67"/>
        <v>0</v>
      </c>
      <c r="BB20" s="31">
        <f t="shared" si="67"/>
        <v>0</v>
      </c>
      <c r="BC20" s="31">
        <f t="shared" si="67"/>
        <v>0</v>
      </c>
      <c r="BD20" s="31">
        <f t="shared" si="67"/>
        <v>0</v>
      </c>
      <c r="BE20" s="31">
        <f t="shared" si="29"/>
        <v>0</v>
      </c>
      <c r="BF20" s="31">
        <f>1000000-1000000</f>
        <v>0</v>
      </c>
      <c r="BG20" s="31">
        <f t="shared" ref="BG20:BM20" si="68">SUM(BG21)</f>
        <v>0</v>
      </c>
      <c r="BH20" s="31">
        <f t="shared" si="68"/>
        <v>0</v>
      </c>
      <c r="BI20" s="31">
        <f t="shared" si="68"/>
        <v>0</v>
      </c>
      <c r="BJ20" s="31">
        <f t="shared" si="68"/>
        <v>0</v>
      </c>
      <c r="BK20" s="31">
        <f t="shared" si="68"/>
        <v>0</v>
      </c>
      <c r="BL20" s="31">
        <f t="shared" si="68"/>
        <v>0</v>
      </c>
      <c r="BM20" s="31">
        <f t="shared" si="68"/>
        <v>0</v>
      </c>
      <c r="BN20" s="31">
        <f t="shared" si="31"/>
        <v>0</v>
      </c>
      <c r="BO20" s="31">
        <f>1000000-1000000</f>
        <v>0</v>
      </c>
      <c r="BP20" s="31">
        <f t="shared" ref="BP20:BV20" si="69">SUM(BP21)</f>
        <v>0</v>
      </c>
      <c r="BQ20" s="31">
        <f t="shared" si="69"/>
        <v>0</v>
      </c>
      <c r="BR20" s="31">
        <f t="shared" si="69"/>
        <v>0</v>
      </c>
      <c r="BS20" s="31">
        <f t="shared" si="69"/>
        <v>0</v>
      </c>
      <c r="BT20" s="31">
        <f t="shared" si="69"/>
        <v>0</v>
      </c>
      <c r="BU20" s="31">
        <f t="shared" si="69"/>
        <v>0</v>
      </c>
      <c r="BV20" s="31">
        <f t="shared" si="69"/>
        <v>0</v>
      </c>
      <c r="BW20" s="31">
        <f t="shared" si="33"/>
        <v>0</v>
      </c>
      <c r="BX20" s="32">
        <f>BW20</f>
        <v>0</v>
      </c>
      <c r="BY20" s="32">
        <f t="shared" si="17"/>
        <v>0</v>
      </c>
      <c r="BZ20" s="32"/>
    </row>
    <row r="21" spans="1:78" ht="30.6" hidden="1" customHeight="1" outlineLevel="4" thickBot="1" x14ac:dyDescent="0.25">
      <c r="A21" s="33"/>
      <c r="B21" s="34">
        <f t="shared" si="0"/>
        <v>0</v>
      </c>
      <c r="C21" s="35"/>
      <c r="D21" s="37"/>
      <c r="E21" s="37"/>
      <c r="F21" s="37"/>
      <c r="G21" s="37">
        <f t="shared" si="1"/>
        <v>0</v>
      </c>
      <c r="H21" s="36" t="s">
        <v>105</v>
      </c>
      <c r="I21" s="55">
        <v>0</v>
      </c>
      <c r="J21" s="38">
        <f>5000000-5000000</f>
        <v>0</v>
      </c>
      <c r="K21" s="38"/>
      <c r="L21" s="38"/>
      <c r="M21" s="38"/>
      <c r="N21" s="38"/>
      <c r="O21" s="55">
        <f t="shared" si="2"/>
        <v>0</v>
      </c>
      <c r="P21" s="60">
        <f t="shared" si="3"/>
        <v>0</v>
      </c>
      <c r="Q21" s="37">
        <v>1</v>
      </c>
      <c r="R21" s="37">
        <f>10000000-5000000</f>
        <v>5000000</v>
      </c>
      <c r="S21" s="37"/>
      <c r="T21" s="37"/>
      <c r="U21" s="37"/>
      <c r="V21" s="37"/>
      <c r="W21" s="55">
        <f t="shared" si="4"/>
        <v>5000000</v>
      </c>
      <c r="X21" s="37">
        <v>1</v>
      </c>
      <c r="Y21" s="37">
        <v>1000000</v>
      </c>
      <c r="Z21" s="37"/>
      <c r="AA21" s="37"/>
      <c r="AB21" s="37"/>
      <c r="AC21" s="37"/>
      <c r="AD21" s="55">
        <f t="shared" si="23"/>
        <v>1000000</v>
      </c>
      <c r="AE21" s="37">
        <v>1000000</v>
      </c>
      <c r="AF21" s="37"/>
      <c r="AG21" s="37"/>
      <c r="AH21" s="37"/>
      <c r="AI21" s="37"/>
      <c r="AJ21" s="37"/>
      <c r="AK21" s="37"/>
      <c r="AL21" s="37"/>
      <c r="AM21" s="55">
        <f t="shared" si="25"/>
        <v>1000000</v>
      </c>
      <c r="AN21" s="37">
        <v>1000000</v>
      </c>
      <c r="AO21" s="37"/>
      <c r="AP21" s="37"/>
      <c r="AQ21" s="37"/>
      <c r="AR21" s="37"/>
      <c r="AS21" s="37"/>
      <c r="AT21" s="37"/>
      <c r="AU21" s="37"/>
      <c r="AV21" s="55">
        <f t="shared" si="27"/>
        <v>1000000</v>
      </c>
      <c r="AW21" s="37">
        <v>1000000</v>
      </c>
      <c r="AX21" s="37"/>
      <c r="AY21" s="37"/>
      <c r="AZ21" s="37"/>
      <c r="BA21" s="37"/>
      <c r="BB21" s="37"/>
      <c r="BC21" s="37"/>
      <c r="BD21" s="37"/>
      <c r="BE21" s="55">
        <f t="shared" si="29"/>
        <v>1000000</v>
      </c>
      <c r="BF21" s="37">
        <v>1000000</v>
      </c>
      <c r="BG21" s="37"/>
      <c r="BH21" s="37"/>
      <c r="BI21" s="37"/>
      <c r="BJ21" s="37"/>
      <c r="BK21" s="37"/>
      <c r="BL21" s="37"/>
      <c r="BM21" s="37"/>
      <c r="BN21" s="55">
        <f t="shared" si="31"/>
        <v>1000000</v>
      </c>
      <c r="BO21" s="37">
        <v>1000000</v>
      </c>
      <c r="BP21" s="37"/>
      <c r="BQ21" s="37"/>
      <c r="BR21" s="37"/>
      <c r="BS21" s="37"/>
      <c r="BT21" s="37"/>
      <c r="BU21" s="37"/>
      <c r="BV21" s="37"/>
      <c r="BW21" s="55">
        <f t="shared" si="33"/>
        <v>1000000</v>
      </c>
      <c r="BX21" s="37"/>
      <c r="BY21" s="37">
        <f t="shared" si="17"/>
        <v>-1000000</v>
      </c>
      <c r="BZ21" s="37"/>
    </row>
    <row r="22" spans="1:78" ht="30.6" customHeight="1" outlineLevel="3" collapsed="1" thickBot="1" x14ac:dyDescent="0.25">
      <c r="A22" s="27" t="s">
        <v>112</v>
      </c>
      <c r="B22" s="28">
        <f t="shared" si="0"/>
        <v>15</v>
      </c>
      <c r="C22" s="29" t="s">
        <v>113</v>
      </c>
      <c r="D22" s="31"/>
      <c r="E22" s="31"/>
      <c r="F22" s="52"/>
      <c r="G22" s="31">
        <f t="shared" si="1"/>
        <v>0</v>
      </c>
      <c r="H22" s="30"/>
      <c r="I22" s="31"/>
      <c r="J22" s="32">
        <f>SUM(J23)</f>
        <v>0</v>
      </c>
      <c r="K22" s="32">
        <f>SUM(K23)</f>
        <v>0</v>
      </c>
      <c r="L22" s="32">
        <f>SUM(L23)</f>
        <v>0</v>
      </c>
      <c r="M22" s="32">
        <f>SUM(M23)</f>
        <v>0</v>
      </c>
      <c r="N22" s="32">
        <f>SUM(N23)</f>
        <v>0</v>
      </c>
      <c r="O22" s="31">
        <f t="shared" si="2"/>
        <v>0</v>
      </c>
      <c r="P22" s="59">
        <f t="shared" si="3"/>
        <v>0</v>
      </c>
      <c r="Q22" s="31"/>
      <c r="R22" s="31">
        <f>SUM(R23)</f>
        <v>20000000</v>
      </c>
      <c r="S22" s="31">
        <f>SUM(S23)</f>
        <v>0</v>
      </c>
      <c r="T22" s="31">
        <f>SUM(T23)</f>
        <v>0</v>
      </c>
      <c r="U22" s="31">
        <f>SUM(U23)</f>
        <v>0</v>
      </c>
      <c r="V22" s="31">
        <f>SUM(V23)</f>
        <v>0</v>
      </c>
      <c r="W22" s="31">
        <f t="shared" si="4"/>
        <v>20000000</v>
      </c>
      <c r="X22" s="31"/>
      <c r="Y22" s="31">
        <v>20000000</v>
      </c>
      <c r="Z22" s="31">
        <f>SUM(Z23)</f>
        <v>0</v>
      </c>
      <c r="AA22" s="31">
        <f>SUM(AA23)</f>
        <v>0</v>
      </c>
      <c r="AB22" s="31">
        <f>SUM(AB23)</f>
        <v>0</v>
      </c>
      <c r="AC22" s="31">
        <f>SUM(AC23)</f>
        <v>0</v>
      </c>
      <c r="AD22" s="31">
        <f t="shared" si="23"/>
        <v>20000000</v>
      </c>
      <c r="AE22" s="31">
        <v>20000000</v>
      </c>
      <c r="AF22" s="31">
        <f t="shared" ref="AF22:AL22" si="70">SUM(AF23)</f>
        <v>0</v>
      </c>
      <c r="AG22" s="31">
        <f t="shared" si="70"/>
        <v>0</v>
      </c>
      <c r="AH22" s="31">
        <f t="shared" si="70"/>
        <v>0</v>
      </c>
      <c r="AI22" s="31">
        <f t="shared" si="70"/>
        <v>0</v>
      </c>
      <c r="AJ22" s="31">
        <f t="shared" si="70"/>
        <v>0</v>
      </c>
      <c r="AK22" s="31">
        <f t="shared" si="70"/>
        <v>0</v>
      </c>
      <c r="AL22" s="31">
        <f t="shared" si="70"/>
        <v>0</v>
      </c>
      <c r="AM22" s="31">
        <f t="shared" si="25"/>
        <v>20000000</v>
      </c>
      <c r="AN22" s="31">
        <v>20000000</v>
      </c>
      <c r="AO22" s="31">
        <f t="shared" ref="AO22:AU22" si="71">SUM(AO23)</f>
        <v>0</v>
      </c>
      <c r="AP22" s="31">
        <f t="shared" si="71"/>
        <v>0</v>
      </c>
      <c r="AQ22" s="31">
        <f t="shared" si="71"/>
        <v>0</v>
      </c>
      <c r="AR22" s="31">
        <f t="shared" si="71"/>
        <v>0</v>
      </c>
      <c r="AS22" s="31">
        <f t="shared" si="71"/>
        <v>0</v>
      </c>
      <c r="AT22" s="31">
        <f t="shared" si="71"/>
        <v>0</v>
      </c>
      <c r="AU22" s="31">
        <f t="shared" si="71"/>
        <v>0</v>
      </c>
      <c r="AV22" s="31">
        <f t="shared" si="27"/>
        <v>20000000</v>
      </c>
      <c r="AW22" s="31">
        <f>20000000-1000000</f>
        <v>19000000</v>
      </c>
      <c r="AX22" s="31">
        <f t="shared" ref="AX22:BD22" si="72">SUM(AX23)</f>
        <v>0</v>
      </c>
      <c r="AY22" s="31">
        <f t="shared" si="72"/>
        <v>0</v>
      </c>
      <c r="AZ22" s="31">
        <f t="shared" si="72"/>
        <v>0</v>
      </c>
      <c r="BA22" s="31">
        <f t="shared" si="72"/>
        <v>0</v>
      </c>
      <c r="BB22" s="31">
        <f t="shared" si="72"/>
        <v>0</v>
      </c>
      <c r="BC22" s="31">
        <f t="shared" si="72"/>
        <v>0</v>
      </c>
      <c r="BD22" s="31">
        <f t="shared" si="72"/>
        <v>0</v>
      </c>
      <c r="BE22" s="31">
        <f t="shared" si="29"/>
        <v>19000000</v>
      </c>
      <c r="BF22" s="31">
        <f>20000000-1000000</f>
        <v>19000000</v>
      </c>
      <c r="BG22" s="31">
        <f t="shared" ref="BG22:BM22" si="73">SUM(BG23)</f>
        <v>0</v>
      </c>
      <c r="BH22" s="31">
        <f t="shared" si="73"/>
        <v>0</v>
      </c>
      <c r="BI22" s="31">
        <f t="shared" si="73"/>
        <v>0</v>
      </c>
      <c r="BJ22" s="31">
        <f t="shared" si="73"/>
        <v>0</v>
      </c>
      <c r="BK22" s="31">
        <f t="shared" si="73"/>
        <v>0</v>
      </c>
      <c r="BL22" s="31">
        <f t="shared" si="73"/>
        <v>0</v>
      </c>
      <c r="BM22" s="31">
        <f t="shared" si="73"/>
        <v>0</v>
      </c>
      <c r="BN22" s="31">
        <f t="shared" si="31"/>
        <v>19000000</v>
      </c>
      <c r="BO22" s="31">
        <f>20000000-1000000</f>
        <v>19000000</v>
      </c>
      <c r="BP22" s="31">
        <f t="shared" ref="BP22:BV22" si="74">SUM(BP23)</f>
        <v>0</v>
      </c>
      <c r="BQ22" s="31">
        <f t="shared" si="74"/>
        <v>0</v>
      </c>
      <c r="BR22" s="31">
        <f t="shared" si="74"/>
        <v>0</v>
      </c>
      <c r="BS22" s="31">
        <f t="shared" si="74"/>
        <v>0</v>
      </c>
      <c r="BT22" s="31">
        <f t="shared" si="74"/>
        <v>0</v>
      </c>
      <c r="BU22" s="31">
        <f t="shared" si="74"/>
        <v>0</v>
      </c>
      <c r="BV22" s="31">
        <f t="shared" si="74"/>
        <v>0</v>
      </c>
      <c r="BW22" s="31">
        <f t="shared" si="33"/>
        <v>19000000</v>
      </c>
      <c r="BX22" s="32">
        <f>BW22</f>
        <v>19000000</v>
      </c>
      <c r="BY22" s="32">
        <f t="shared" si="17"/>
        <v>0</v>
      </c>
      <c r="BZ22" s="32"/>
    </row>
    <row r="23" spans="1:78" ht="30.6" hidden="1" customHeight="1" outlineLevel="4" thickBot="1" x14ac:dyDescent="0.25">
      <c r="A23" s="33"/>
      <c r="B23" s="34">
        <f t="shared" si="0"/>
        <v>0</v>
      </c>
      <c r="C23" s="35"/>
      <c r="D23" s="37"/>
      <c r="E23" s="37"/>
      <c r="F23" s="37"/>
      <c r="G23" s="37">
        <f t="shared" si="1"/>
        <v>0</v>
      </c>
      <c r="H23" s="36" t="s">
        <v>26</v>
      </c>
      <c r="I23" s="44">
        <v>0</v>
      </c>
      <c r="J23" s="38">
        <f>40000000-40000000</f>
        <v>0</v>
      </c>
      <c r="K23" s="38"/>
      <c r="L23" s="38"/>
      <c r="M23" s="38"/>
      <c r="N23" s="38"/>
      <c r="O23" s="55">
        <f t="shared" si="2"/>
        <v>0</v>
      </c>
      <c r="P23" s="60">
        <f t="shared" si="3"/>
        <v>0</v>
      </c>
      <c r="Q23" s="55">
        <v>1</v>
      </c>
      <c r="R23" s="37">
        <v>20000000</v>
      </c>
      <c r="S23" s="37"/>
      <c r="T23" s="37"/>
      <c r="U23" s="37"/>
      <c r="V23" s="37"/>
      <c r="W23" s="37">
        <f t="shared" si="4"/>
        <v>20000000</v>
      </c>
      <c r="X23" s="55">
        <v>1</v>
      </c>
      <c r="Y23" s="37">
        <v>20000000</v>
      </c>
      <c r="Z23" s="37"/>
      <c r="AA23" s="37"/>
      <c r="AB23" s="37"/>
      <c r="AC23" s="37"/>
      <c r="AD23" s="37">
        <f t="shared" si="23"/>
        <v>20000000</v>
      </c>
      <c r="AE23" s="37">
        <v>20000000</v>
      </c>
      <c r="AF23" s="37"/>
      <c r="AG23" s="37"/>
      <c r="AH23" s="37"/>
      <c r="AI23" s="37"/>
      <c r="AJ23" s="37"/>
      <c r="AK23" s="37"/>
      <c r="AL23" s="37"/>
      <c r="AM23" s="37">
        <f t="shared" si="25"/>
        <v>20000000</v>
      </c>
      <c r="AN23" s="37">
        <v>20000000</v>
      </c>
      <c r="AO23" s="37"/>
      <c r="AP23" s="37"/>
      <c r="AQ23" s="37"/>
      <c r="AR23" s="37"/>
      <c r="AS23" s="37"/>
      <c r="AT23" s="37"/>
      <c r="AU23" s="37"/>
      <c r="AV23" s="37">
        <f t="shared" si="27"/>
        <v>20000000</v>
      </c>
      <c r="AW23" s="37">
        <v>20000000</v>
      </c>
      <c r="AX23" s="37"/>
      <c r="AY23" s="37"/>
      <c r="AZ23" s="37"/>
      <c r="BA23" s="37"/>
      <c r="BB23" s="37"/>
      <c r="BC23" s="37"/>
      <c r="BD23" s="37"/>
      <c r="BE23" s="37">
        <f t="shared" si="29"/>
        <v>20000000</v>
      </c>
      <c r="BF23" s="37">
        <v>20000000</v>
      </c>
      <c r="BG23" s="37"/>
      <c r="BH23" s="37"/>
      <c r="BI23" s="37"/>
      <c r="BJ23" s="37"/>
      <c r="BK23" s="37"/>
      <c r="BL23" s="37"/>
      <c r="BM23" s="37"/>
      <c r="BN23" s="37">
        <f t="shared" si="31"/>
        <v>20000000</v>
      </c>
      <c r="BO23" s="37">
        <v>20000000</v>
      </c>
      <c r="BP23" s="37"/>
      <c r="BQ23" s="37"/>
      <c r="BR23" s="37"/>
      <c r="BS23" s="37"/>
      <c r="BT23" s="37"/>
      <c r="BU23" s="37"/>
      <c r="BV23" s="37"/>
      <c r="BW23" s="37">
        <f t="shared" si="33"/>
        <v>20000000</v>
      </c>
      <c r="BX23" s="37"/>
      <c r="BY23" s="37">
        <f t="shared" si="17"/>
        <v>-20000000</v>
      </c>
      <c r="BZ23" s="37"/>
    </row>
    <row r="24" spans="1:78" ht="30.6" customHeight="1" outlineLevel="2" thickBot="1" x14ac:dyDescent="0.25">
      <c r="A24" s="23" t="s">
        <v>114</v>
      </c>
      <c r="B24" s="24">
        <f t="shared" si="0"/>
        <v>12</v>
      </c>
      <c r="C24" s="40" t="s">
        <v>115</v>
      </c>
      <c r="D24" s="26">
        <f>SUM(D25,D27,D31)</f>
        <v>193380000</v>
      </c>
      <c r="E24" s="26">
        <f>SUM(E25,E27,E31)</f>
        <v>0</v>
      </c>
      <c r="F24" s="51"/>
      <c r="G24" s="26">
        <f t="shared" si="1"/>
        <v>193380000</v>
      </c>
      <c r="H24" s="49"/>
      <c r="I24" s="26"/>
      <c r="J24" s="25">
        <f>SUM(J25,J27,J31)</f>
        <v>91500000</v>
      </c>
      <c r="K24" s="25">
        <f>SUM(K25,K27)</f>
        <v>0</v>
      </c>
      <c r="L24" s="25">
        <f>SUM(L25,L27)</f>
        <v>0</v>
      </c>
      <c r="M24" s="25">
        <f>SUM(M25,M27)</f>
        <v>0</v>
      </c>
      <c r="N24" s="25">
        <f>SUM(N25,N27)</f>
        <v>0</v>
      </c>
      <c r="O24" s="26">
        <f t="shared" si="2"/>
        <v>91500000</v>
      </c>
      <c r="P24" s="58">
        <f t="shared" si="3"/>
        <v>-101880000</v>
      </c>
      <c r="Q24" s="26"/>
      <c r="R24" s="26">
        <f>SUM(R25,R27,R31)</f>
        <v>255300000</v>
      </c>
      <c r="S24" s="26">
        <f>SUM(S25,S27)</f>
        <v>0</v>
      </c>
      <c r="T24" s="26">
        <f>SUM(T25,T27)</f>
        <v>0</v>
      </c>
      <c r="U24" s="26">
        <f>SUM(U25,U27)</f>
        <v>0</v>
      </c>
      <c r="V24" s="26">
        <f>SUM(V25,V27)</f>
        <v>0</v>
      </c>
      <c r="W24" s="26">
        <f t="shared" si="4"/>
        <v>255300000</v>
      </c>
      <c r="X24" s="26"/>
      <c r="Y24" s="26">
        <f>SUM(Y25,Y27,Y31)</f>
        <v>89700000</v>
      </c>
      <c r="Z24" s="26">
        <f>SUM(Z25,Z27)</f>
        <v>0</v>
      </c>
      <c r="AA24" s="26">
        <f>SUM(AA25,AA27)</f>
        <v>0</v>
      </c>
      <c r="AB24" s="26">
        <f>SUM(AB25,AB27)</f>
        <v>0</v>
      </c>
      <c r="AC24" s="26">
        <f>SUM(AC25,AC27)</f>
        <v>0</v>
      </c>
      <c r="AD24" s="26">
        <f t="shared" si="23"/>
        <v>89700000</v>
      </c>
      <c r="AE24" s="26">
        <f>SUM(AE25,AE27,AE31)</f>
        <v>89700000</v>
      </c>
      <c r="AF24" s="26">
        <f t="shared" ref="AF24:AL24" si="75">SUM(AF25,AF27)</f>
        <v>0</v>
      </c>
      <c r="AG24" s="26">
        <f t="shared" si="75"/>
        <v>0</v>
      </c>
      <c r="AH24" s="26">
        <f t="shared" si="75"/>
        <v>0</v>
      </c>
      <c r="AI24" s="26">
        <f t="shared" si="75"/>
        <v>0</v>
      </c>
      <c r="AJ24" s="26">
        <f t="shared" si="75"/>
        <v>0</v>
      </c>
      <c r="AK24" s="26">
        <f t="shared" si="75"/>
        <v>0</v>
      </c>
      <c r="AL24" s="26">
        <f t="shared" si="75"/>
        <v>0</v>
      </c>
      <c r="AM24" s="26">
        <f t="shared" si="25"/>
        <v>89700000</v>
      </c>
      <c r="AN24" s="26">
        <f>SUM(AN25,AN27,AN31)</f>
        <v>89700000</v>
      </c>
      <c r="AO24" s="26">
        <f t="shared" ref="AO24:AU24" si="76">SUM(AO25,AO27)</f>
        <v>0</v>
      </c>
      <c r="AP24" s="26">
        <f t="shared" si="76"/>
        <v>0</v>
      </c>
      <c r="AQ24" s="26">
        <f t="shared" si="76"/>
        <v>0</v>
      </c>
      <c r="AR24" s="26">
        <f t="shared" si="76"/>
        <v>0</v>
      </c>
      <c r="AS24" s="26">
        <f t="shared" si="76"/>
        <v>0</v>
      </c>
      <c r="AT24" s="26">
        <f t="shared" si="76"/>
        <v>0</v>
      </c>
      <c r="AU24" s="26">
        <f t="shared" si="76"/>
        <v>0</v>
      </c>
      <c r="AV24" s="26">
        <f t="shared" si="27"/>
        <v>89700000</v>
      </c>
      <c r="AW24" s="26">
        <f>SUM(AW25,AW27,AW31)</f>
        <v>84860000</v>
      </c>
      <c r="AX24" s="26">
        <f t="shared" ref="AX24:BD24" si="77">SUM(AX25,AX27)</f>
        <v>0</v>
      </c>
      <c r="AY24" s="26">
        <f t="shared" si="77"/>
        <v>0</v>
      </c>
      <c r="AZ24" s="26">
        <f t="shared" si="77"/>
        <v>0</v>
      </c>
      <c r="BA24" s="26">
        <f t="shared" si="77"/>
        <v>0</v>
      </c>
      <c r="BB24" s="26">
        <f t="shared" si="77"/>
        <v>0</v>
      </c>
      <c r="BC24" s="26">
        <f t="shared" si="77"/>
        <v>0</v>
      </c>
      <c r="BD24" s="26">
        <f t="shared" si="77"/>
        <v>0</v>
      </c>
      <c r="BE24" s="26">
        <f t="shared" si="29"/>
        <v>84860000</v>
      </c>
      <c r="BF24" s="26">
        <f>SUM(BF25,BF27,BF31)</f>
        <v>84860000</v>
      </c>
      <c r="BG24" s="26">
        <f t="shared" ref="BG24:BM24" si="78">SUM(BG25,BG27)</f>
        <v>0</v>
      </c>
      <c r="BH24" s="26">
        <f t="shared" si="78"/>
        <v>0</v>
      </c>
      <c r="BI24" s="26">
        <f t="shared" si="78"/>
        <v>0</v>
      </c>
      <c r="BJ24" s="26">
        <f t="shared" si="78"/>
        <v>0</v>
      </c>
      <c r="BK24" s="26">
        <f t="shared" si="78"/>
        <v>0</v>
      </c>
      <c r="BL24" s="26">
        <f t="shared" si="78"/>
        <v>0</v>
      </c>
      <c r="BM24" s="26">
        <f t="shared" si="78"/>
        <v>0</v>
      </c>
      <c r="BN24" s="26">
        <f t="shared" si="31"/>
        <v>84860000</v>
      </c>
      <c r="BO24" s="26">
        <f t="shared" ref="BO24:BV24" si="79">SUM(BO25,BO27,BO31)</f>
        <v>84860000</v>
      </c>
      <c r="BP24" s="26">
        <f t="shared" si="79"/>
        <v>0</v>
      </c>
      <c r="BQ24" s="26">
        <f t="shared" si="79"/>
        <v>0</v>
      </c>
      <c r="BR24" s="26">
        <f t="shared" si="79"/>
        <v>0</v>
      </c>
      <c r="BS24" s="26">
        <f t="shared" si="79"/>
        <v>0</v>
      </c>
      <c r="BT24" s="26">
        <f t="shared" si="79"/>
        <v>0</v>
      </c>
      <c r="BU24" s="26">
        <f t="shared" si="79"/>
        <v>0</v>
      </c>
      <c r="BV24" s="26">
        <f t="shared" si="79"/>
        <v>0</v>
      </c>
      <c r="BW24" s="26">
        <f t="shared" si="33"/>
        <v>84860000</v>
      </c>
      <c r="BX24" s="26">
        <f>SUM(BX25,BX27,BX31)</f>
        <v>84860000</v>
      </c>
      <c r="BY24" s="26">
        <f t="shared" si="17"/>
        <v>0</v>
      </c>
      <c r="BZ24" s="26"/>
    </row>
    <row r="25" spans="1:78" ht="30.6" customHeight="1" outlineLevel="3" collapsed="1" thickBot="1" x14ac:dyDescent="0.25">
      <c r="A25" s="27" t="s">
        <v>116</v>
      </c>
      <c r="B25" s="28">
        <f t="shared" si="0"/>
        <v>15</v>
      </c>
      <c r="C25" s="29" t="s">
        <v>117</v>
      </c>
      <c r="D25" s="31">
        <v>33000000</v>
      </c>
      <c r="E25" s="31"/>
      <c r="F25" s="52"/>
      <c r="G25" s="31">
        <f t="shared" si="1"/>
        <v>33000000</v>
      </c>
      <c r="H25" s="30"/>
      <c r="I25" s="31"/>
      <c r="J25" s="32">
        <f>SUM(J26)</f>
        <v>33000000</v>
      </c>
      <c r="K25" s="32">
        <f>SUM(K26)</f>
        <v>0</v>
      </c>
      <c r="L25" s="32">
        <f>SUM(L26)</f>
        <v>0</v>
      </c>
      <c r="M25" s="32">
        <f>SUM(M26)</f>
        <v>0</v>
      </c>
      <c r="N25" s="32">
        <f>SUM(N26)</f>
        <v>0</v>
      </c>
      <c r="O25" s="31">
        <f t="shared" si="2"/>
        <v>33000000</v>
      </c>
      <c r="P25" s="59">
        <f t="shared" si="3"/>
        <v>0</v>
      </c>
      <c r="Q25" s="31"/>
      <c r="R25" s="31">
        <f>SUM(R26)</f>
        <v>33000000</v>
      </c>
      <c r="S25" s="31">
        <f>SUM(S26)</f>
        <v>0</v>
      </c>
      <c r="T25" s="31">
        <f>SUM(T26)</f>
        <v>0</v>
      </c>
      <c r="U25" s="31">
        <f>SUM(U26)</f>
        <v>0</v>
      </c>
      <c r="V25" s="31">
        <f>SUM(V26)</f>
        <v>0</v>
      </c>
      <c r="W25" s="31">
        <f t="shared" si="4"/>
        <v>33000000</v>
      </c>
      <c r="X25" s="31"/>
      <c r="Y25" s="31">
        <f t="shared" ref="Y25:BV25" si="80">SUM(Y26)</f>
        <v>33000000</v>
      </c>
      <c r="Z25" s="31">
        <f t="shared" si="80"/>
        <v>0</v>
      </c>
      <c r="AA25" s="31">
        <f t="shared" si="80"/>
        <v>0</v>
      </c>
      <c r="AB25" s="31">
        <f t="shared" si="80"/>
        <v>0</v>
      </c>
      <c r="AC25" s="31">
        <f t="shared" si="80"/>
        <v>0</v>
      </c>
      <c r="AD25" s="31">
        <f t="shared" si="23"/>
        <v>33000000</v>
      </c>
      <c r="AE25" s="31">
        <f t="shared" si="80"/>
        <v>33000000</v>
      </c>
      <c r="AF25" s="31">
        <f t="shared" si="80"/>
        <v>0</v>
      </c>
      <c r="AG25" s="31">
        <f t="shared" si="80"/>
        <v>0</v>
      </c>
      <c r="AH25" s="31">
        <f t="shared" si="80"/>
        <v>0</v>
      </c>
      <c r="AI25" s="31">
        <f t="shared" si="80"/>
        <v>0</v>
      </c>
      <c r="AJ25" s="31">
        <f t="shared" si="80"/>
        <v>0</v>
      </c>
      <c r="AK25" s="31">
        <f t="shared" si="80"/>
        <v>0</v>
      </c>
      <c r="AL25" s="31">
        <f t="shared" si="80"/>
        <v>0</v>
      </c>
      <c r="AM25" s="31">
        <f t="shared" si="25"/>
        <v>33000000</v>
      </c>
      <c r="AN25" s="31">
        <f t="shared" si="80"/>
        <v>33000000</v>
      </c>
      <c r="AO25" s="31">
        <f t="shared" si="80"/>
        <v>0</v>
      </c>
      <c r="AP25" s="31">
        <f t="shared" si="80"/>
        <v>0</v>
      </c>
      <c r="AQ25" s="31">
        <f t="shared" si="80"/>
        <v>0</v>
      </c>
      <c r="AR25" s="31">
        <f t="shared" si="80"/>
        <v>0</v>
      </c>
      <c r="AS25" s="31">
        <f t="shared" si="80"/>
        <v>0</v>
      </c>
      <c r="AT25" s="31">
        <f t="shared" si="80"/>
        <v>0</v>
      </c>
      <c r="AU25" s="31">
        <f t="shared" si="80"/>
        <v>0</v>
      </c>
      <c r="AV25" s="31">
        <f t="shared" si="27"/>
        <v>33000000</v>
      </c>
      <c r="AW25" s="31">
        <f t="shared" si="80"/>
        <v>33000000</v>
      </c>
      <c r="AX25" s="31">
        <f t="shared" si="80"/>
        <v>0</v>
      </c>
      <c r="AY25" s="31">
        <f t="shared" si="80"/>
        <v>0</v>
      </c>
      <c r="AZ25" s="31">
        <f t="shared" si="80"/>
        <v>0</v>
      </c>
      <c r="BA25" s="31">
        <f t="shared" si="80"/>
        <v>0</v>
      </c>
      <c r="BB25" s="31">
        <f t="shared" si="80"/>
        <v>0</v>
      </c>
      <c r="BC25" s="31">
        <f t="shared" si="80"/>
        <v>0</v>
      </c>
      <c r="BD25" s="31">
        <f t="shared" si="80"/>
        <v>0</v>
      </c>
      <c r="BE25" s="31">
        <f t="shared" si="29"/>
        <v>33000000</v>
      </c>
      <c r="BF25" s="31">
        <f t="shared" si="80"/>
        <v>33000000</v>
      </c>
      <c r="BG25" s="31">
        <f t="shared" si="80"/>
        <v>0</v>
      </c>
      <c r="BH25" s="31">
        <f t="shared" si="80"/>
        <v>0</v>
      </c>
      <c r="BI25" s="31">
        <f t="shared" si="80"/>
        <v>0</v>
      </c>
      <c r="BJ25" s="31">
        <f t="shared" si="80"/>
        <v>0</v>
      </c>
      <c r="BK25" s="31">
        <f t="shared" si="80"/>
        <v>0</v>
      </c>
      <c r="BL25" s="31">
        <f t="shared" si="80"/>
        <v>0</v>
      </c>
      <c r="BM25" s="31">
        <f t="shared" si="80"/>
        <v>0</v>
      </c>
      <c r="BN25" s="31">
        <f t="shared" si="31"/>
        <v>33000000</v>
      </c>
      <c r="BO25" s="31">
        <f t="shared" si="80"/>
        <v>33000000</v>
      </c>
      <c r="BP25" s="31">
        <f t="shared" si="80"/>
        <v>0</v>
      </c>
      <c r="BQ25" s="31">
        <f t="shared" si="80"/>
        <v>0</v>
      </c>
      <c r="BR25" s="31">
        <f t="shared" si="80"/>
        <v>0</v>
      </c>
      <c r="BS25" s="31">
        <f t="shared" si="80"/>
        <v>0</v>
      </c>
      <c r="BT25" s="31">
        <f t="shared" si="80"/>
        <v>0</v>
      </c>
      <c r="BU25" s="31">
        <f t="shared" si="80"/>
        <v>0</v>
      </c>
      <c r="BV25" s="31">
        <f t="shared" si="80"/>
        <v>0</v>
      </c>
      <c r="BW25" s="31">
        <f t="shared" si="33"/>
        <v>33000000</v>
      </c>
      <c r="BX25" s="32">
        <f>BW25</f>
        <v>33000000</v>
      </c>
      <c r="BY25" s="32">
        <f t="shared" si="17"/>
        <v>0</v>
      </c>
      <c r="BZ25" s="32"/>
    </row>
    <row r="26" spans="1:78" ht="30.6" hidden="1" customHeight="1" outlineLevel="4" thickBot="1" x14ac:dyDescent="0.25">
      <c r="A26" s="33"/>
      <c r="B26" s="34">
        <f t="shared" si="0"/>
        <v>0</v>
      </c>
      <c r="C26" s="35"/>
      <c r="D26" s="37"/>
      <c r="E26" s="37"/>
      <c r="F26" s="37"/>
      <c r="G26" s="37">
        <f t="shared" si="1"/>
        <v>0</v>
      </c>
      <c r="H26" s="36" t="s">
        <v>27</v>
      </c>
      <c r="I26" s="37">
        <v>100</v>
      </c>
      <c r="J26" s="38">
        <v>33000000</v>
      </c>
      <c r="K26" s="38"/>
      <c r="L26" s="38"/>
      <c r="M26" s="38"/>
      <c r="N26" s="38"/>
      <c r="O26" s="37">
        <f t="shared" si="2"/>
        <v>33000000</v>
      </c>
      <c r="P26" s="60">
        <f t="shared" si="3"/>
        <v>33000000</v>
      </c>
      <c r="Q26" s="37">
        <v>100</v>
      </c>
      <c r="R26" s="37">
        <f>35000000-2000000</f>
        <v>33000000</v>
      </c>
      <c r="S26" s="37"/>
      <c r="T26" s="37"/>
      <c r="U26" s="37"/>
      <c r="V26" s="37"/>
      <c r="W26" s="55">
        <f t="shared" si="4"/>
        <v>33000000</v>
      </c>
      <c r="X26" s="37">
        <v>100</v>
      </c>
      <c r="Y26" s="37">
        <f>35000000-2000000</f>
        <v>33000000</v>
      </c>
      <c r="Z26" s="37"/>
      <c r="AA26" s="37"/>
      <c r="AB26" s="37"/>
      <c r="AC26" s="37"/>
      <c r="AD26" s="55">
        <f t="shared" si="23"/>
        <v>33000000</v>
      </c>
      <c r="AE26" s="37">
        <f>35000000-2000000</f>
        <v>33000000</v>
      </c>
      <c r="AF26" s="37"/>
      <c r="AG26" s="37"/>
      <c r="AH26" s="37"/>
      <c r="AI26" s="37"/>
      <c r="AJ26" s="37"/>
      <c r="AK26" s="37"/>
      <c r="AL26" s="37"/>
      <c r="AM26" s="55">
        <f t="shared" si="25"/>
        <v>33000000</v>
      </c>
      <c r="AN26" s="37">
        <f>35000000-2000000</f>
        <v>33000000</v>
      </c>
      <c r="AO26" s="37"/>
      <c r="AP26" s="37"/>
      <c r="AQ26" s="37"/>
      <c r="AR26" s="37"/>
      <c r="AS26" s="37"/>
      <c r="AT26" s="37"/>
      <c r="AU26" s="37"/>
      <c r="AV26" s="55">
        <f t="shared" si="27"/>
        <v>33000000</v>
      </c>
      <c r="AW26" s="37">
        <f>35000000-2000000</f>
        <v>33000000</v>
      </c>
      <c r="AX26" s="37"/>
      <c r="AY26" s="37"/>
      <c r="AZ26" s="37"/>
      <c r="BA26" s="37"/>
      <c r="BB26" s="37"/>
      <c r="BC26" s="37"/>
      <c r="BD26" s="37"/>
      <c r="BE26" s="55">
        <f t="shared" si="29"/>
        <v>33000000</v>
      </c>
      <c r="BF26" s="37">
        <f>35000000-2000000</f>
        <v>33000000</v>
      </c>
      <c r="BG26" s="37"/>
      <c r="BH26" s="37"/>
      <c r="BI26" s="37"/>
      <c r="BJ26" s="37"/>
      <c r="BK26" s="37"/>
      <c r="BL26" s="37"/>
      <c r="BM26" s="37"/>
      <c r="BN26" s="55">
        <f t="shared" si="31"/>
        <v>33000000</v>
      </c>
      <c r="BO26" s="37">
        <f>35000000-2000000</f>
        <v>33000000</v>
      </c>
      <c r="BP26" s="37"/>
      <c r="BQ26" s="37"/>
      <c r="BR26" s="37"/>
      <c r="BS26" s="37"/>
      <c r="BT26" s="37"/>
      <c r="BU26" s="37"/>
      <c r="BV26" s="37"/>
      <c r="BW26" s="55">
        <f t="shared" si="33"/>
        <v>33000000</v>
      </c>
      <c r="BX26" s="37"/>
      <c r="BY26" s="37">
        <f t="shared" si="17"/>
        <v>-33000000</v>
      </c>
      <c r="BZ26" s="37"/>
    </row>
    <row r="27" spans="1:78" ht="30.6" customHeight="1" outlineLevel="3" collapsed="1" thickBot="1" x14ac:dyDescent="0.25">
      <c r="A27" s="27" t="s">
        <v>118</v>
      </c>
      <c r="B27" s="28">
        <f t="shared" si="0"/>
        <v>15</v>
      </c>
      <c r="C27" s="29" t="s">
        <v>119</v>
      </c>
      <c r="D27" s="31">
        <v>153510000</v>
      </c>
      <c r="E27" s="31"/>
      <c r="F27" s="52"/>
      <c r="G27" s="31">
        <f t="shared" si="1"/>
        <v>153510000</v>
      </c>
      <c r="H27" s="30"/>
      <c r="I27" s="31"/>
      <c r="J27" s="32">
        <f>SUM(J28:J30)</f>
        <v>51000000</v>
      </c>
      <c r="K27" s="32">
        <f>SUM(K28:K30)</f>
        <v>0</v>
      </c>
      <c r="L27" s="32">
        <f>SUM(L28:L30)</f>
        <v>0</v>
      </c>
      <c r="M27" s="32">
        <f>SUM(M28:M30)</f>
        <v>0</v>
      </c>
      <c r="N27" s="32">
        <f>SUM(N28:N30)</f>
        <v>0</v>
      </c>
      <c r="O27" s="31">
        <f t="shared" si="2"/>
        <v>51000000</v>
      </c>
      <c r="P27" s="59">
        <f t="shared" si="3"/>
        <v>-102510000</v>
      </c>
      <c r="Q27" s="31"/>
      <c r="R27" s="31">
        <f>SUM(R28:R30)</f>
        <v>214800000</v>
      </c>
      <c r="S27" s="31">
        <f>SUM(S28:S30)</f>
        <v>0</v>
      </c>
      <c r="T27" s="31">
        <f>SUM(T28:T30)</f>
        <v>0</v>
      </c>
      <c r="U27" s="31">
        <f>SUM(U28:U30)</f>
        <v>0</v>
      </c>
      <c r="V27" s="31">
        <f>SUM(V28:V30)</f>
        <v>0</v>
      </c>
      <c r="W27" s="31">
        <f t="shared" si="4"/>
        <v>214800000</v>
      </c>
      <c r="X27" s="31"/>
      <c r="Y27" s="31">
        <v>50700000</v>
      </c>
      <c r="Z27" s="31">
        <f>SUM(Z28:Z30)</f>
        <v>0</v>
      </c>
      <c r="AA27" s="31">
        <f>SUM(AA28:AA30)</f>
        <v>0</v>
      </c>
      <c r="AB27" s="31">
        <f>SUM(AB28:AB30)</f>
        <v>0</v>
      </c>
      <c r="AC27" s="31">
        <f>SUM(AC28:AC30)</f>
        <v>0</v>
      </c>
      <c r="AD27" s="31">
        <f t="shared" si="23"/>
        <v>50700000</v>
      </c>
      <c r="AE27" s="31">
        <v>50700000</v>
      </c>
      <c r="AF27" s="31">
        <f t="shared" ref="AF27:AL27" si="81">SUM(AF28:AF30)</f>
        <v>0</v>
      </c>
      <c r="AG27" s="31">
        <f t="shared" si="81"/>
        <v>0</v>
      </c>
      <c r="AH27" s="31">
        <f t="shared" si="81"/>
        <v>0</v>
      </c>
      <c r="AI27" s="31">
        <f t="shared" si="81"/>
        <v>0</v>
      </c>
      <c r="AJ27" s="31">
        <f t="shared" si="81"/>
        <v>0</v>
      </c>
      <c r="AK27" s="31">
        <f t="shared" si="81"/>
        <v>0</v>
      </c>
      <c r="AL27" s="31">
        <f t="shared" si="81"/>
        <v>0</v>
      </c>
      <c r="AM27" s="31">
        <f t="shared" si="25"/>
        <v>50700000</v>
      </c>
      <c r="AN27" s="31">
        <v>50700000</v>
      </c>
      <c r="AO27" s="31">
        <f t="shared" ref="AO27:AU27" si="82">SUM(AO28:AO30)</f>
        <v>0</v>
      </c>
      <c r="AP27" s="31">
        <f t="shared" si="82"/>
        <v>0</v>
      </c>
      <c r="AQ27" s="31">
        <f t="shared" si="82"/>
        <v>0</v>
      </c>
      <c r="AR27" s="31">
        <f t="shared" si="82"/>
        <v>0</v>
      </c>
      <c r="AS27" s="31">
        <f t="shared" si="82"/>
        <v>0</v>
      </c>
      <c r="AT27" s="31">
        <f t="shared" si="82"/>
        <v>0</v>
      </c>
      <c r="AU27" s="31">
        <f t="shared" si="82"/>
        <v>0</v>
      </c>
      <c r="AV27" s="31">
        <f t="shared" si="27"/>
        <v>50700000</v>
      </c>
      <c r="AW27" s="31">
        <f>50700000-1400000-500000-8000000-1500000+6560000</f>
        <v>45860000</v>
      </c>
      <c r="AX27" s="31">
        <f t="shared" ref="AX27:BD27" si="83">SUM(AX28:AX30)</f>
        <v>0</v>
      </c>
      <c r="AY27" s="31">
        <f t="shared" si="83"/>
        <v>0</v>
      </c>
      <c r="AZ27" s="31">
        <f t="shared" si="83"/>
        <v>0</v>
      </c>
      <c r="BA27" s="31">
        <f t="shared" si="83"/>
        <v>0</v>
      </c>
      <c r="BB27" s="31">
        <f t="shared" si="83"/>
        <v>0</v>
      </c>
      <c r="BC27" s="31">
        <f t="shared" si="83"/>
        <v>0</v>
      </c>
      <c r="BD27" s="31">
        <f t="shared" si="83"/>
        <v>0</v>
      </c>
      <c r="BE27" s="31">
        <f t="shared" si="29"/>
        <v>45860000</v>
      </c>
      <c r="BF27" s="31">
        <f>50700000-1400000-500000-8000000-1500000+6560000</f>
        <v>45860000</v>
      </c>
      <c r="BG27" s="31">
        <f t="shared" ref="BG27:BM27" si="84">SUM(BG28:BG30)</f>
        <v>0</v>
      </c>
      <c r="BH27" s="31">
        <f t="shared" si="84"/>
        <v>0</v>
      </c>
      <c r="BI27" s="31">
        <f t="shared" si="84"/>
        <v>0</v>
      </c>
      <c r="BJ27" s="31">
        <f t="shared" si="84"/>
        <v>0</v>
      </c>
      <c r="BK27" s="31">
        <f t="shared" si="84"/>
        <v>0</v>
      </c>
      <c r="BL27" s="31">
        <f t="shared" si="84"/>
        <v>0</v>
      </c>
      <c r="BM27" s="31">
        <f t="shared" si="84"/>
        <v>0</v>
      </c>
      <c r="BN27" s="31">
        <f t="shared" si="31"/>
        <v>45860000</v>
      </c>
      <c r="BO27" s="31">
        <f>50700000-1400000-500000-8000000-1500000+6560000</f>
        <v>45860000</v>
      </c>
      <c r="BP27" s="31">
        <f t="shared" ref="BP27:BV27" si="85">SUM(BP28:BP30)</f>
        <v>0</v>
      </c>
      <c r="BQ27" s="31">
        <f t="shared" si="85"/>
        <v>0</v>
      </c>
      <c r="BR27" s="31">
        <f t="shared" si="85"/>
        <v>0</v>
      </c>
      <c r="BS27" s="31">
        <f t="shared" si="85"/>
        <v>0</v>
      </c>
      <c r="BT27" s="31">
        <f t="shared" si="85"/>
        <v>0</v>
      </c>
      <c r="BU27" s="31">
        <f t="shared" si="85"/>
        <v>0</v>
      </c>
      <c r="BV27" s="31">
        <f t="shared" si="85"/>
        <v>0</v>
      </c>
      <c r="BW27" s="31">
        <f t="shared" si="33"/>
        <v>45860000</v>
      </c>
      <c r="BX27" s="32">
        <f>BW27</f>
        <v>45860000</v>
      </c>
      <c r="BY27" s="32">
        <f t="shared" si="17"/>
        <v>0</v>
      </c>
      <c r="BZ27" s="32"/>
    </row>
    <row r="28" spans="1:78" ht="30.6" hidden="1" customHeight="1" outlineLevel="4" thickBot="1" x14ac:dyDescent="0.25">
      <c r="A28" s="33"/>
      <c r="B28" s="34">
        <f t="shared" si="0"/>
        <v>0</v>
      </c>
      <c r="C28" s="35"/>
      <c r="D28" s="37"/>
      <c r="E28" s="37"/>
      <c r="F28" s="37"/>
      <c r="G28" s="37">
        <f t="shared" si="1"/>
        <v>0</v>
      </c>
      <c r="H28" s="36" t="s">
        <v>27</v>
      </c>
      <c r="I28" s="37">
        <v>50</v>
      </c>
      <c r="J28" s="38">
        <v>7400000</v>
      </c>
      <c r="K28" s="38"/>
      <c r="L28" s="38"/>
      <c r="M28" s="38"/>
      <c r="N28" s="38"/>
      <c r="O28" s="37">
        <f t="shared" si="2"/>
        <v>7400000</v>
      </c>
      <c r="P28" s="60">
        <f t="shared" si="3"/>
        <v>7400000</v>
      </c>
      <c r="Q28" s="37">
        <v>50</v>
      </c>
      <c r="R28" s="37">
        <f>10000000-2600000</f>
        <v>7400000</v>
      </c>
      <c r="S28" s="37"/>
      <c r="T28" s="37"/>
      <c r="U28" s="37"/>
      <c r="V28" s="37"/>
      <c r="W28" s="55">
        <f t="shared" si="4"/>
        <v>7400000</v>
      </c>
      <c r="X28" s="37">
        <v>50</v>
      </c>
      <c r="Y28" s="37">
        <v>0</v>
      </c>
      <c r="Z28" s="37"/>
      <c r="AA28" s="37"/>
      <c r="AB28" s="37"/>
      <c r="AC28" s="37"/>
      <c r="AD28" s="55">
        <f t="shared" si="23"/>
        <v>0</v>
      </c>
      <c r="AE28" s="37">
        <v>0</v>
      </c>
      <c r="AF28" s="37"/>
      <c r="AG28" s="37"/>
      <c r="AH28" s="37"/>
      <c r="AI28" s="37"/>
      <c r="AJ28" s="37"/>
      <c r="AK28" s="37"/>
      <c r="AL28" s="37"/>
      <c r="AM28" s="55">
        <f t="shared" si="25"/>
        <v>0</v>
      </c>
      <c r="AN28" s="37">
        <v>0</v>
      </c>
      <c r="AO28" s="37"/>
      <c r="AP28" s="37"/>
      <c r="AQ28" s="37"/>
      <c r="AR28" s="37"/>
      <c r="AS28" s="37"/>
      <c r="AT28" s="37"/>
      <c r="AU28" s="37"/>
      <c r="AV28" s="55">
        <f t="shared" si="27"/>
        <v>0</v>
      </c>
      <c r="AW28" s="37">
        <v>0</v>
      </c>
      <c r="AX28" s="37"/>
      <c r="AY28" s="37"/>
      <c r="AZ28" s="37"/>
      <c r="BA28" s="37"/>
      <c r="BB28" s="37"/>
      <c r="BC28" s="37"/>
      <c r="BD28" s="37"/>
      <c r="BE28" s="55">
        <f t="shared" si="29"/>
        <v>0</v>
      </c>
      <c r="BF28" s="37">
        <v>0</v>
      </c>
      <c r="BG28" s="37"/>
      <c r="BH28" s="37"/>
      <c r="BI28" s="37"/>
      <c r="BJ28" s="37"/>
      <c r="BK28" s="37"/>
      <c r="BL28" s="37"/>
      <c r="BM28" s="37"/>
      <c r="BN28" s="55">
        <f t="shared" si="31"/>
        <v>0</v>
      </c>
      <c r="BO28" s="37">
        <v>0</v>
      </c>
      <c r="BP28" s="37"/>
      <c r="BQ28" s="37"/>
      <c r="BR28" s="37"/>
      <c r="BS28" s="37"/>
      <c r="BT28" s="37"/>
      <c r="BU28" s="37"/>
      <c r="BV28" s="37"/>
      <c r="BW28" s="55">
        <f t="shared" si="33"/>
        <v>0</v>
      </c>
      <c r="BX28" s="37"/>
      <c r="BY28" s="37">
        <f t="shared" si="17"/>
        <v>0</v>
      </c>
      <c r="BZ28" s="37"/>
    </row>
    <row r="29" spans="1:78" ht="30.6" hidden="1" customHeight="1" outlineLevel="4" thickBot="1" x14ac:dyDescent="0.25">
      <c r="A29" s="33"/>
      <c r="B29" s="34">
        <f t="shared" si="0"/>
        <v>0</v>
      </c>
      <c r="C29" s="35"/>
      <c r="D29" s="37"/>
      <c r="E29" s="37"/>
      <c r="F29" s="37"/>
      <c r="G29" s="37">
        <f t="shared" si="1"/>
        <v>0</v>
      </c>
      <c r="H29" s="36" t="s">
        <v>27</v>
      </c>
      <c r="I29" s="37">
        <v>50</v>
      </c>
      <c r="J29" s="38">
        <v>7400000</v>
      </c>
      <c r="K29" s="38"/>
      <c r="L29" s="38"/>
      <c r="M29" s="38"/>
      <c r="N29" s="38"/>
      <c r="O29" s="37">
        <f t="shared" si="2"/>
        <v>7400000</v>
      </c>
      <c r="P29" s="60">
        <f t="shared" si="3"/>
        <v>7400000</v>
      </c>
      <c r="Q29" s="37">
        <v>50</v>
      </c>
      <c r="R29" s="37">
        <f>(10000000+5200000)-2600000</f>
        <v>12600000</v>
      </c>
      <c r="S29" s="37"/>
      <c r="T29" s="37"/>
      <c r="U29" s="37"/>
      <c r="V29" s="37"/>
      <c r="W29" s="61">
        <f t="shared" si="4"/>
        <v>12600000</v>
      </c>
      <c r="X29" s="37">
        <v>50</v>
      </c>
      <c r="Y29" s="37">
        <v>0</v>
      </c>
      <c r="Z29" s="37"/>
      <c r="AA29" s="37"/>
      <c r="AB29" s="37"/>
      <c r="AC29" s="37"/>
      <c r="AD29" s="61">
        <f t="shared" si="23"/>
        <v>0</v>
      </c>
      <c r="AE29" s="37">
        <v>0</v>
      </c>
      <c r="AF29" s="37"/>
      <c r="AG29" s="37"/>
      <c r="AH29" s="37"/>
      <c r="AI29" s="37"/>
      <c r="AJ29" s="37"/>
      <c r="AK29" s="37"/>
      <c r="AL29" s="37"/>
      <c r="AM29" s="61">
        <f t="shared" si="25"/>
        <v>0</v>
      </c>
      <c r="AN29" s="37">
        <v>0</v>
      </c>
      <c r="AO29" s="37"/>
      <c r="AP29" s="37"/>
      <c r="AQ29" s="37"/>
      <c r="AR29" s="37"/>
      <c r="AS29" s="37"/>
      <c r="AT29" s="37"/>
      <c r="AU29" s="37"/>
      <c r="AV29" s="61">
        <f t="shared" si="27"/>
        <v>0</v>
      </c>
      <c r="AW29" s="37">
        <v>0</v>
      </c>
      <c r="AX29" s="37"/>
      <c r="AY29" s="37"/>
      <c r="AZ29" s="37"/>
      <c r="BA29" s="37"/>
      <c r="BB29" s="37"/>
      <c r="BC29" s="37"/>
      <c r="BD29" s="37"/>
      <c r="BE29" s="61">
        <f t="shared" si="29"/>
        <v>0</v>
      </c>
      <c r="BF29" s="37">
        <v>0</v>
      </c>
      <c r="BG29" s="37"/>
      <c r="BH29" s="37"/>
      <c r="BI29" s="37"/>
      <c r="BJ29" s="37"/>
      <c r="BK29" s="37"/>
      <c r="BL29" s="37"/>
      <c r="BM29" s="37"/>
      <c r="BN29" s="61">
        <f t="shared" si="31"/>
        <v>0</v>
      </c>
      <c r="BO29" s="37">
        <v>0</v>
      </c>
      <c r="BP29" s="37"/>
      <c r="BQ29" s="37"/>
      <c r="BR29" s="37"/>
      <c r="BS29" s="37"/>
      <c r="BT29" s="37"/>
      <c r="BU29" s="37"/>
      <c r="BV29" s="37"/>
      <c r="BW29" s="61">
        <f t="shared" si="33"/>
        <v>0</v>
      </c>
      <c r="BX29" s="37"/>
      <c r="BY29" s="37">
        <f t="shared" si="17"/>
        <v>0</v>
      </c>
      <c r="BZ29" s="37"/>
    </row>
    <row r="30" spans="1:78" ht="15.75" hidden="1" outlineLevel="4" thickBot="1" x14ac:dyDescent="0.25">
      <c r="A30" s="33"/>
      <c r="B30" s="34">
        <f t="shared" si="0"/>
        <v>0</v>
      </c>
      <c r="C30" s="35"/>
      <c r="D30" s="37"/>
      <c r="E30" s="37"/>
      <c r="F30" s="37"/>
      <c r="G30" s="37">
        <f t="shared" si="1"/>
        <v>0</v>
      </c>
      <c r="H30" s="36" t="s">
        <v>27</v>
      </c>
      <c r="I30" s="37">
        <v>39</v>
      </c>
      <c r="J30" s="38">
        <f>37600000-1400000</f>
        <v>36200000</v>
      </c>
      <c r="K30" s="38"/>
      <c r="L30" s="38"/>
      <c r="M30" s="38"/>
      <c r="N30" s="38"/>
      <c r="O30" s="37">
        <f t="shared" si="2"/>
        <v>36200000</v>
      </c>
      <c r="P30" s="60">
        <f t="shared" si="3"/>
        <v>36200000</v>
      </c>
      <c r="Q30" s="37">
        <v>207</v>
      </c>
      <c r="R30" s="37">
        <f>207000000-(7000000+5200000)</f>
        <v>194800000</v>
      </c>
      <c r="S30" s="37"/>
      <c r="T30" s="37"/>
      <c r="U30" s="37"/>
      <c r="V30" s="37"/>
      <c r="W30" s="61">
        <f t="shared" si="4"/>
        <v>194800000</v>
      </c>
      <c r="X30" s="37">
        <v>207</v>
      </c>
      <c r="Y30" s="37">
        <v>0</v>
      </c>
      <c r="Z30" s="37"/>
      <c r="AA30" s="37"/>
      <c r="AB30" s="37"/>
      <c r="AC30" s="37"/>
      <c r="AD30" s="61">
        <f t="shared" si="23"/>
        <v>0</v>
      </c>
      <c r="AE30" s="37">
        <v>0</v>
      </c>
      <c r="AF30" s="37"/>
      <c r="AG30" s="37"/>
      <c r="AH30" s="37"/>
      <c r="AI30" s="37"/>
      <c r="AJ30" s="37"/>
      <c r="AK30" s="37"/>
      <c r="AL30" s="37"/>
      <c r="AM30" s="61">
        <f t="shared" si="25"/>
        <v>0</v>
      </c>
      <c r="AN30" s="37">
        <v>0</v>
      </c>
      <c r="AO30" s="37"/>
      <c r="AP30" s="37"/>
      <c r="AQ30" s="37"/>
      <c r="AR30" s="37"/>
      <c r="AS30" s="37"/>
      <c r="AT30" s="37"/>
      <c r="AU30" s="37"/>
      <c r="AV30" s="61">
        <f t="shared" si="27"/>
        <v>0</v>
      </c>
      <c r="AW30" s="37">
        <v>0</v>
      </c>
      <c r="AX30" s="37"/>
      <c r="AY30" s="37"/>
      <c r="AZ30" s="37"/>
      <c r="BA30" s="37"/>
      <c r="BB30" s="37"/>
      <c r="BC30" s="37"/>
      <c r="BD30" s="37"/>
      <c r="BE30" s="61">
        <f t="shared" si="29"/>
        <v>0</v>
      </c>
      <c r="BF30" s="37">
        <v>0</v>
      </c>
      <c r="BG30" s="37"/>
      <c r="BH30" s="37"/>
      <c r="BI30" s="37"/>
      <c r="BJ30" s="37"/>
      <c r="BK30" s="37"/>
      <c r="BL30" s="37"/>
      <c r="BM30" s="37"/>
      <c r="BN30" s="61">
        <f t="shared" si="31"/>
        <v>0</v>
      </c>
      <c r="BO30" s="37">
        <v>0</v>
      </c>
      <c r="BP30" s="37"/>
      <c r="BQ30" s="37"/>
      <c r="BR30" s="37"/>
      <c r="BS30" s="37"/>
      <c r="BT30" s="37"/>
      <c r="BU30" s="37"/>
      <c r="BV30" s="37"/>
      <c r="BW30" s="61">
        <f t="shared" si="33"/>
        <v>0</v>
      </c>
      <c r="BX30" s="37"/>
      <c r="BY30" s="37">
        <f t="shared" si="17"/>
        <v>0</v>
      </c>
      <c r="BZ30" s="37"/>
    </row>
    <row r="31" spans="1:78" ht="30.6" customHeight="1" outlineLevel="3" collapsed="1" thickBot="1" x14ac:dyDescent="0.25">
      <c r="A31" s="27" t="s">
        <v>120</v>
      </c>
      <c r="B31" s="28"/>
      <c r="C31" s="29" t="s">
        <v>121</v>
      </c>
      <c r="D31" s="31">
        <v>6870000</v>
      </c>
      <c r="E31" s="31"/>
      <c r="F31" s="52"/>
      <c r="G31" s="31">
        <f t="shared" si="1"/>
        <v>6870000</v>
      </c>
      <c r="H31" s="30"/>
      <c r="I31" s="31"/>
      <c r="J31" s="32">
        <f>SUM(J32)</f>
        <v>7500000</v>
      </c>
      <c r="K31" s="32"/>
      <c r="L31" s="32"/>
      <c r="M31" s="32"/>
      <c r="N31" s="32"/>
      <c r="O31" s="31">
        <f t="shared" si="2"/>
        <v>7500000</v>
      </c>
      <c r="P31" s="59">
        <f t="shared" si="3"/>
        <v>630000</v>
      </c>
      <c r="Q31" s="31"/>
      <c r="R31" s="31">
        <f>SUM(R32)</f>
        <v>7500000</v>
      </c>
      <c r="S31" s="31"/>
      <c r="T31" s="31"/>
      <c r="U31" s="31"/>
      <c r="V31" s="31"/>
      <c r="W31" s="31">
        <f t="shared" si="4"/>
        <v>7500000</v>
      </c>
      <c r="X31" s="31"/>
      <c r="Y31" s="31">
        <v>6000000</v>
      </c>
      <c r="Z31" s="31"/>
      <c r="AA31" s="31"/>
      <c r="AB31" s="31"/>
      <c r="AC31" s="31"/>
      <c r="AD31" s="31">
        <f t="shared" si="23"/>
        <v>6000000</v>
      </c>
      <c r="AE31" s="31">
        <v>6000000</v>
      </c>
      <c r="AF31" s="31"/>
      <c r="AG31" s="31"/>
      <c r="AH31" s="31"/>
      <c r="AI31" s="31"/>
      <c r="AJ31" s="31"/>
      <c r="AK31" s="31"/>
      <c r="AL31" s="31"/>
      <c r="AM31" s="31">
        <f t="shared" si="25"/>
        <v>6000000</v>
      </c>
      <c r="AN31" s="31">
        <v>6000000</v>
      </c>
      <c r="AO31" s="31"/>
      <c r="AP31" s="31"/>
      <c r="AQ31" s="31"/>
      <c r="AR31" s="31"/>
      <c r="AS31" s="31"/>
      <c r="AT31" s="31"/>
      <c r="AU31" s="31"/>
      <c r="AV31" s="31">
        <f t="shared" si="27"/>
        <v>6000000</v>
      </c>
      <c r="AW31" s="31">
        <v>6000000</v>
      </c>
      <c r="AX31" s="31"/>
      <c r="AY31" s="31"/>
      <c r="AZ31" s="31"/>
      <c r="BA31" s="31"/>
      <c r="BB31" s="31"/>
      <c r="BC31" s="31"/>
      <c r="BD31" s="31"/>
      <c r="BE31" s="31">
        <f t="shared" si="29"/>
        <v>6000000</v>
      </c>
      <c r="BF31" s="31">
        <v>6000000</v>
      </c>
      <c r="BG31" s="31"/>
      <c r="BH31" s="31"/>
      <c r="BI31" s="31"/>
      <c r="BJ31" s="31"/>
      <c r="BK31" s="31"/>
      <c r="BL31" s="31"/>
      <c r="BM31" s="31"/>
      <c r="BN31" s="31">
        <f t="shared" si="31"/>
        <v>6000000</v>
      </c>
      <c r="BO31" s="31">
        <v>6000000</v>
      </c>
      <c r="BP31" s="31"/>
      <c r="BQ31" s="31"/>
      <c r="BR31" s="31"/>
      <c r="BS31" s="31"/>
      <c r="BT31" s="31"/>
      <c r="BU31" s="31"/>
      <c r="BV31" s="31"/>
      <c r="BW31" s="31">
        <f t="shared" si="33"/>
        <v>6000000</v>
      </c>
      <c r="BX31" s="32">
        <f>BW31</f>
        <v>6000000</v>
      </c>
      <c r="BY31" s="32">
        <f t="shared" si="17"/>
        <v>0</v>
      </c>
      <c r="BZ31" s="32"/>
    </row>
    <row r="32" spans="1:78" ht="30.6" hidden="1" customHeight="1" outlineLevel="4" thickBot="1" x14ac:dyDescent="0.25">
      <c r="A32" s="33"/>
      <c r="B32" s="34"/>
      <c r="C32" s="35"/>
      <c r="D32" s="37"/>
      <c r="E32" s="37"/>
      <c r="F32" s="37"/>
      <c r="G32" s="37">
        <f t="shared" si="1"/>
        <v>0</v>
      </c>
      <c r="H32" s="36"/>
      <c r="I32" s="37">
        <v>2</v>
      </c>
      <c r="J32" s="38">
        <v>7500000</v>
      </c>
      <c r="K32" s="38"/>
      <c r="L32" s="38"/>
      <c r="M32" s="38"/>
      <c r="N32" s="38"/>
      <c r="O32" s="55">
        <f t="shared" si="2"/>
        <v>7500000</v>
      </c>
      <c r="P32" s="60">
        <f t="shared" si="3"/>
        <v>7500000</v>
      </c>
      <c r="Q32" s="37">
        <v>2</v>
      </c>
      <c r="R32" s="37">
        <v>7500000</v>
      </c>
      <c r="S32" s="37"/>
      <c r="T32" s="37"/>
      <c r="U32" s="37"/>
      <c r="V32" s="37"/>
      <c r="W32" s="55">
        <f t="shared" si="4"/>
        <v>7500000</v>
      </c>
      <c r="X32" s="37">
        <v>2</v>
      </c>
      <c r="Y32" s="37">
        <v>7500000</v>
      </c>
      <c r="Z32" s="37"/>
      <c r="AA32" s="37"/>
      <c r="AB32" s="37"/>
      <c r="AC32" s="37"/>
      <c r="AD32" s="55">
        <f t="shared" si="23"/>
        <v>7500000</v>
      </c>
      <c r="AE32" s="37">
        <v>7500000</v>
      </c>
      <c r="AF32" s="37"/>
      <c r="AG32" s="37"/>
      <c r="AH32" s="37"/>
      <c r="AI32" s="37"/>
      <c r="AJ32" s="37"/>
      <c r="AK32" s="37"/>
      <c r="AL32" s="37"/>
      <c r="AM32" s="55">
        <f t="shared" si="25"/>
        <v>7500000</v>
      </c>
      <c r="AN32" s="37">
        <v>7500000</v>
      </c>
      <c r="AO32" s="37"/>
      <c r="AP32" s="37"/>
      <c r="AQ32" s="37"/>
      <c r="AR32" s="37"/>
      <c r="AS32" s="37"/>
      <c r="AT32" s="37"/>
      <c r="AU32" s="37"/>
      <c r="AV32" s="55">
        <f t="shared" si="27"/>
        <v>7500000</v>
      </c>
      <c r="AW32" s="37">
        <v>7500000</v>
      </c>
      <c r="AX32" s="37"/>
      <c r="AY32" s="37"/>
      <c r="AZ32" s="37"/>
      <c r="BA32" s="37"/>
      <c r="BB32" s="37"/>
      <c r="BC32" s="37"/>
      <c r="BD32" s="37"/>
      <c r="BE32" s="55">
        <f t="shared" si="29"/>
        <v>7500000</v>
      </c>
      <c r="BF32" s="37">
        <v>7500000</v>
      </c>
      <c r="BG32" s="37"/>
      <c r="BH32" s="37"/>
      <c r="BI32" s="37"/>
      <c r="BJ32" s="37"/>
      <c r="BK32" s="37"/>
      <c r="BL32" s="37"/>
      <c r="BM32" s="37"/>
      <c r="BN32" s="55">
        <f t="shared" si="31"/>
        <v>7500000</v>
      </c>
      <c r="BO32" s="37">
        <v>7500000</v>
      </c>
      <c r="BP32" s="37"/>
      <c r="BQ32" s="37"/>
      <c r="BR32" s="37"/>
      <c r="BS32" s="37"/>
      <c r="BT32" s="37"/>
      <c r="BU32" s="37"/>
      <c r="BV32" s="37"/>
      <c r="BW32" s="55">
        <f t="shared" si="33"/>
        <v>7500000</v>
      </c>
      <c r="BX32" s="37"/>
      <c r="BY32" s="37">
        <f t="shared" si="17"/>
        <v>-7500000</v>
      </c>
      <c r="BZ32" s="37"/>
    </row>
    <row r="33" spans="1:78" ht="30.6" customHeight="1" outlineLevel="2" thickBot="1" x14ac:dyDescent="0.25">
      <c r="A33" s="23" t="s">
        <v>122</v>
      </c>
      <c r="B33" s="24">
        <f t="shared" si="0"/>
        <v>12</v>
      </c>
      <c r="C33" s="40" t="s">
        <v>123</v>
      </c>
      <c r="D33" s="26">
        <f>SUM(D34,D38)</f>
        <v>278825000</v>
      </c>
      <c r="E33" s="26">
        <f>SUM(E34,E38)</f>
        <v>0</v>
      </c>
      <c r="F33" s="51"/>
      <c r="G33" s="26">
        <f t="shared" ref="G33:G96" si="86">D33-E33</f>
        <v>278825000</v>
      </c>
      <c r="H33" s="49"/>
      <c r="I33" s="26"/>
      <c r="J33" s="25">
        <f>SUM(J34,J38)</f>
        <v>116000000</v>
      </c>
      <c r="K33" s="25">
        <f>SUM(K34,K38)</f>
        <v>0</v>
      </c>
      <c r="L33" s="25">
        <f>SUM(L34,L38)</f>
        <v>0</v>
      </c>
      <c r="M33" s="25">
        <f>SUM(M34,M38)</f>
        <v>0</v>
      </c>
      <c r="N33" s="25">
        <f>SUM(N34,N38)</f>
        <v>0</v>
      </c>
      <c r="O33" s="26">
        <f t="shared" si="2"/>
        <v>116000000</v>
      </c>
      <c r="P33" s="58">
        <f t="shared" ref="P33:P96" si="87">O33-D33</f>
        <v>-162825000</v>
      </c>
      <c r="Q33" s="26"/>
      <c r="R33" s="26">
        <f>SUM(R34,R38)</f>
        <v>176000000</v>
      </c>
      <c r="S33" s="26">
        <f>SUM(S34,S38)</f>
        <v>0</v>
      </c>
      <c r="T33" s="26">
        <f>SUM(T34,T38)</f>
        <v>0</v>
      </c>
      <c r="U33" s="26">
        <f>SUM(U34,U38)</f>
        <v>0</v>
      </c>
      <c r="V33" s="26">
        <f>SUM(V34,V38)</f>
        <v>0</v>
      </c>
      <c r="W33" s="26">
        <f t="shared" si="4"/>
        <v>176000000</v>
      </c>
      <c r="X33" s="26"/>
      <c r="Y33" s="26">
        <f>SUM(Y34,Y38)</f>
        <v>126493000</v>
      </c>
      <c r="Z33" s="26">
        <f>SUM(Z34,Z38)</f>
        <v>0</v>
      </c>
      <c r="AA33" s="26">
        <f>SUM(AA34,AA38)</f>
        <v>0</v>
      </c>
      <c r="AB33" s="26">
        <f>SUM(AB34,AB38)</f>
        <v>0</v>
      </c>
      <c r="AC33" s="26">
        <f>SUM(AC34,AC38)</f>
        <v>0</v>
      </c>
      <c r="AD33" s="26">
        <f t="shared" si="23"/>
        <v>126493000</v>
      </c>
      <c r="AE33" s="26">
        <f t="shared" ref="AE33:AL33" si="88">SUM(AE34,AE38)</f>
        <v>126493000</v>
      </c>
      <c r="AF33" s="26">
        <f t="shared" si="88"/>
        <v>0</v>
      </c>
      <c r="AG33" s="26">
        <f t="shared" si="88"/>
        <v>0</v>
      </c>
      <c r="AH33" s="26">
        <f t="shared" si="88"/>
        <v>0</v>
      </c>
      <c r="AI33" s="26">
        <f t="shared" si="88"/>
        <v>0</v>
      </c>
      <c r="AJ33" s="26">
        <f t="shared" si="88"/>
        <v>0</v>
      </c>
      <c r="AK33" s="26">
        <f t="shared" si="88"/>
        <v>0</v>
      </c>
      <c r="AL33" s="26">
        <f t="shared" si="88"/>
        <v>0</v>
      </c>
      <c r="AM33" s="26">
        <f t="shared" si="25"/>
        <v>126493000</v>
      </c>
      <c r="AN33" s="26">
        <f t="shared" ref="AN33:AU33" si="89">SUM(AN34,AN38)</f>
        <v>126493000</v>
      </c>
      <c r="AO33" s="26">
        <f t="shared" si="89"/>
        <v>0</v>
      </c>
      <c r="AP33" s="26">
        <f t="shared" si="89"/>
        <v>0</v>
      </c>
      <c r="AQ33" s="26">
        <f t="shared" si="89"/>
        <v>0</v>
      </c>
      <c r="AR33" s="26">
        <f t="shared" si="89"/>
        <v>0</v>
      </c>
      <c r="AS33" s="26">
        <f t="shared" si="89"/>
        <v>0</v>
      </c>
      <c r="AT33" s="26">
        <f t="shared" si="89"/>
        <v>0</v>
      </c>
      <c r="AU33" s="26">
        <f t="shared" si="89"/>
        <v>0</v>
      </c>
      <c r="AV33" s="26">
        <f t="shared" si="27"/>
        <v>126493000</v>
      </c>
      <c r="AW33" s="26">
        <f t="shared" ref="AW33:BD33" si="90">SUM(AW34,AW38)</f>
        <v>125493000</v>
      </c>
      <c r="AX33" s="26">
        <f t="shared" si="90"/>
        <v>0</v>
      </c>
      <c r="AY33" s="26">
        <f t="shared" si="90"/>
        <v>0</v>
      </c>
      <c r="AZ33" s="26">
        <f t="shared" si="90"/>
        <v>0</v>
      </c>
      <c r="BA33" s="26">
        <f t="shared" si="90"/>
        <v>0</v>
      </c>
      <c r="BB33" s="26">
        <f t="shared" si="90"/>
        <v>0</v>
      </c>
      <c r="BC33" s="26">
        <f t="shared" si="90"/>
        <v>0</v>
      </c>
      <c r="BD33" s="26">
        <f t="shared" si="90"/>
        <v>0</v>
      </c>
      <c r="BE33" s="26">
        <f t="shared" si="29"/>
        <v>125493000</v>
      </c>
      <c r="BF33" s="26">
        <f t="shared" ref="BF33:BM33" si="91">SUM(BF34,BF38)</f>
        <v>125493000</v>
      </c>
      <c r="BG33" s="26">
        <f t="shared" si="91"/>
        <v>0</v>
      </c>
      <c r="BH33" s="26">
        <f t="shared" si="91"/>
        <v>0</v>
      </c>
      <c r="BI33" s="26">
        <f t="shared" si="91"/>
        <v>0</v>
      </c>
      <c r="BJ33" s="26">
        <f t="shared" si="91"/>
        <v>0</v>
      </c>
      <c r="BK33" s="26">
        <f t="shared" si="91"/>
        <v>0</v>
      </c>
      <c r="BL33" s="26">
        <f t="shared" si="91"/>
        <v>0</v>
      </c>
      <c r="BM33" s="26">
        <f t="shared" si="91"/>
        <v>0</v>
      </c>
      <c r="BN33" s="26">
        <f t="shared" si="31"/>
        <v>125493000</v>
      </c>
      <c r="BO33" s="26">
        <f t="shared" ref="BO33:BV33" si="92">SUM(BO34,BO38)</f>
        <v>251751000</v>
      </c>
      <c r="BP33" s="26">
        <f t="shared" si="92"/>
        <v>0</v>
      </c>
      <c r="BQ33" s="26">
        <f t="shared" si="92"/>
        <v>0</v>
      </c>
      <c r="BR33" s="26">
        <f t="shared" si="92"/>
        <v>0</v>
      </c>
      <c r="BS33" s="26">
        <f t="shared" si="92"/>
        <v>0</v>
      </c>
      <c r="BT33" s="26">
        <f t="shared" si="92"/>
        <v>0</v>
      </c>
      <c r="BU33" s="26">
        <f t="shared" si="92"/>
        <v>0</v>
      </c>
      <c r="BV33" s="26">
        <f t="shared" si="92"/>
        <v>0</v>
      </c>
      <c r="BW33" s="26">
        <f t="shared" si="33"/>
        <v>251751000</v>
      </c>
      <c r="BX33" s="26">
        <f t="shared" ref="BX33" si="93">SUM(BX34,BX38)</f>
        <v>251751000</v>
      </c>
      <c r="BY33" s="26">
        <f t="shared" si="17"/>
        <v>0</v>
      </c>
      <c r="BZ33" s="26"/>
    </row>
    <row r="34" spans="1:78" ht="30.6" customHeight="1" outlineLevel="3" collapsed="1" thickBot="1" x14ac:dyDescent="0.25">
      <c r="A34" s="27" t="s">
        <v>124</v>
      </c>
      <c r="B34" s="28">
        <f t="shared" si="0"/>
        <v>15</v>
      </c>
      <c r="C34" s="29" t="s">
        <v>125</v>
      </c>
      <c r="D34" s="31">
        <v>20825000</v>
      </c>
      <c r="E34" s="31"/>
      <c r="F34" s="52"/>
      <c r="G34" s="31">
        <f t="shared" si="86"/>
        <v>20825000</v>
      </c>
      <c r="H34" s="30"/>
      <c r="I34" s="31"/>
      <c r="J34" s="32">
        <f>SUM(J35:J37)</f>
        <v>22000000</v>
      </c>
      <c r="K34" s="32">
        <f>SUM(K35:K37)</f>
        <v>0</v>
      </c>
      <c r="L34" s="32">
        <f>SUM(L35:L37)</f>
        <v>0</v>
      </c>
      <c r="M34" s="32">
        <f>SUM(M35:M37)</f>
        <v>0</v>
      </c>
      <c r="N34" s="32">
        <f>SUM(N35:N37)</f>
        <v>0</v>
      </c>
      <c r="O34" s="31">
        <f t="shared" si="2"/>
        <v>22000000</v>
      </c>
      <c r="P34" s="59">
        <f t="shared" si="87"/>
        <v>1175000</v>
      </c>
      <c r="Q34" s="31"/>
      <c r="R34" s="31">
        <f>SUM(R35:R37)</f>
        <v>27000000</v>
      </c>
      <c r="S34" s="31">
        <f>SUM(S35:S37)</f>
        <v>0</v>
      </c>
      <c r="T34" s="31">
        <f>SUM(T35:T37)</f>
        <v>0</v>
      </c>
      <c r="U34" s="31">
        <f>SUM(U35:U37)</f>
        <v>0</v>
      </c>
      <c r="V34" s="31">
        <f>SUM(V35:V37)</f>
        <v>0</v>
      </c>
      <c r="W34" s="31">
        <f t="shared" si="4"/>
        <v>27000000</v>
      </c>
      <c r="X34" s="31"/>
      <c r="Y34" s="31">
        <v>20600000</v>
      </c>
      <c r="Z34" s="31">
        <f>SUM(Z35:Z37)</f>
        <v>0</v>
      </c>
      <c r="AA34" s="31">
        <f>SUM(AA35:AA37)</f>
        <v>0</v>
      </c>
      <c r="AB34" s="31">
        <f>SUM(AB35:AB37)</f>
        <v>0</v>
      </c>
      <c r="AC34" s="31">
        <f>SUM(AC35:AC37)</f>
        <v>0</v>
      </c>
      <c r="AD34" s="31">
        <f t="shared" si="23"/>
        <v>20600000</v>
      </c>
      <c r="AE34" s="31">
        <v>20600000</v>
      </c>
      <c r="AF34" s="31">
        <f t="shared" ref="AF34:AL34" si="94">SUM(AF35:AF37)</f>
        <v>0</v>
      </c>
      <c r="AG34" s="31">
        <f t="shared" si="94"/>
        <v>0</v>
      </c>
      <c r="AH34" s="31">
        <f t="shared" si="94"/>
        <v>0</v>
      </c>
      <c r="AI34" s="31">
        <f t="shared" si="94"/>
        <v>0</v>
      </c>
      <c r="AJ34" s="31">
        <f t="shared" si="94"/>
        <v>0</v>
      </c>
      <c r="AK34" s="31">
        <f t="shared" si="94"/>
        <v>0</v>
      </c>
      <c r="AL34" s="31">
        <f t="shared" si="94"/>
        <v>0</v>
      </c>
      <c r="AM34" s="31">
        <f t="shared" si="25"/>
        <v>20600000</v>
      </c>
      <c r="AN34" s="31">
        <v>20600000</v>
      </c>
      <c r="AO34" s="31">
        <f t="shared" ref="AO34:AU34" si="95">SUM(AO35:AO37)</f>
        <v>0</v>
      </c>
      <c r="AP34" s="31">
        <f t="shared" si="95"/>
        <v>0</v>
      </c>
      <c r="AQ34" s="31">
        <f t="shared" si="95"/>
        <v>0</v>
      </c>
      <c r="AR34" s="31">
        <f t="shared" si="95"/>
        <v>0</v>
      </c>
      <c r="AS34" s="31">
        <f t="shared" si="95"/>
        <v>0</v>
      </c>
      <c r="AT34" s="31">
        <f t="shared" si="95"/>
        <v>0</v>
      </c>
      <c r="AU34" s="31">
        <f t="shared" si="95"/>
        <v>0</v>
      </c>
      <c r="AV34" s="31">
        <f t="shared" si="27"/>
        <v>20600000</v>
      </c>
      <c r="AW34" s="31">
        <f>20600000-1000000</f>
        <v>19600000</v>
      </c>
      <c r="AX34" s="31">
        <f t="shared" ref="AX34:BD34" si="96">SUM(AX35:AX37)</f>
        <v>0</v>
      </c>
      <c r="AY34" s="31">
        <f t="shared" si="96"/>
        <v>0</v>
      </c>
      <c r="AZ34" s="31">
        <f t="shared" si="96"/>
        <v>0</v>
      </c>
      <c r="BA34" s="31">
        <f t="shared" si="96"/>
        <v>0</v>
      </c>
      <c r="BB34" s="31">
        <f t="shared" si="96"/>
        <v>0</v>
      </c>
      <c r="BC34" s="31">
        <f t="shared" si="96"/>
        <v>0</v>
      </c>
      <c r="BD34" s="31">
        <f t="shared" si="96"/>
        <v>0</v>
      </c>
      <c r="BE34" s="31">
        <f t="shared" si="29"/>
        <v>19600000</v>
      </c>
      <c r="BF34" s="31">
        <f>20600000-1000000</f>
        <v>19600000</v>
      </c>
      <c r="BG34" s="31">
        <f t="shared" ref="BG34:BM34" si="97">SUM(BG35:BG37)</f>
        <v>0</v>
      </c>
      <c r="BH34" s="31">
        <f t="shared" si="97"/>
        <v>0</v>
      </c>
      <c r="BI34" s="31">
        <f t="shared" si="97"/>
        <v>0</v>
      </c>
      <c r="BJ34" s="31">
        <f t="shared" si="97"/>
        <v>0</v>
      </c>
      <c r="BK34" s="31">
        <f t="shared" si="97"/>
        <v>0</v>
      </c>
      <c r="BL34" s="31">
        <f t="shared" si="97"/>
        <v>0</v>
      </c>
      <c r="BM34" s="31">
        <f t="shared" si="97"/>
        <v>0</v>
      </c>
      <c r="BN34" s="31">
        <f t="shared" si="31"/>
        <v>19600000</v>
      </c>
      <c r="BO34" s="31">
        <f>20600000-1000000</f>
        <v>19600000</v>
      </c>
      <c r="BP34" s="31">
        <f t="shared" ref="BP34:BV34" si="98">SUM(BP35:BP37)</f>
        <v>0</v>
      </c>
      <c r="BQ34" s="31">
        <f t="shared" si="98"/>
        <v>0</v>
      </c>
      <c r="BR34" s="31">
        <f t="shared" si="98"/>
        <v>0</v>
      </c>
      <c r="BS34" s="31">
        <f t="shared" si="98"/>
        <v>0</v>
      </c>
      <c r="BT34" s="31">
        <f t="shared" si="98"/>
        <v>0</v>
      </c>
      <c r="BU34" s="31">
        <f t="shared" si="98"/>
        <v>0</v>
      </c>
      <c r="BV34" s="31">
        <f t="shared" si="98"/>
        <v>0</v>
      </c>
      <c r="BW34" s="31">
        <f t="shared" si="33"/>
        <v>19600000</v>
      </c>
      <c r="BX34" s="32">
        <f>BW34</f>
        <v>19600000</v>
      </c>
      <c r="BY34" s="32">
        <f t="shared" si="17"/>
        <v>0</v>
      </c>
      <c r="BZ34" s="32"/>
    </row>
    <row r="35" spans="1:78" ht="30.6" hidden="1" customHeight="1" outlineLevel="4" thickBot="1" x14ac:dyDescent="0.25">
      <c r="A35" s="33"/>
      <c r="B35" s="34">
        <f t="shared" si="0"/>
        <v>0</v>
      </c>
      <c r="C35" s="35"/>
      <c r="D35" s="37"/>
      <c r="E35" s="37"/>
      <c r="F35" s="37"/>
      <c r="G35" s="37">
        <f t="shared" si="86"/>
        <v>0</v>
      </c>
      <c r="H35" s="36" t="s">
        <v>27</v>
      </c>
      <c r="I35" s="37">
        <v>600</v>
      </c>
      <c r="J35" s="38">
        <f>18000000-7000000</f>
        <v>11000000</v>
      </c>
      <c r="K35" s="38"/>
      <c r="L35" s="38"/>
      <c r="M35" s="38"/>
      <c r="N35" s="38"/>
      <c r="O35" s="55">
        <f t="shared" si="2"/>
        <v>11000000</v>
      </c>
      <c r="P35" s="60">
        <f t="shared" si="87"/>
        <v>11000000</v>
      </c>
      <c r="Q35" s="55">
        <v>800</v>
      </c>
      <c r="R35" s="37">
        <f>26900000-11900000</f>
        <v>15000000</v>
      </c>
      <c r="S35" s="37"/>
      <c r="T35" s="37"/>
      <c r="U35" s="37"/>
      <c r="V35" s="37"/>
      <c r="W35" s="55">
        <f t="shared" si="4"/>
        <v>15000000</v>
      </c>
      <c r="X35" s="55">
        <v>800</v>
      </c>
      <c r="Y35" s="37">
        <v>0</v>
      </c>
      <c r="Z35" s="37"/>
      <c r="AA35" s="37"/>
      <c r="AB35" s="37"/>
      <c r="AC35" s="37"/>
      <c r="AD35" s="55">
        <f t="shared" si="23"/>
        <v>0</v>
      </c>
      <c r="AE35" s="37">
        <v>0</v>
      </c>
      <c r="AF35" s="37"/>
      <c r="AG35" s="37"/>
      <c r="AH35" s="37"/>
      <c r="AI35" s="37"/>
      <c r="AJ35" s="37"/>
      <c r="AK35" s="37"/>
      <c r="AL35" s="37"/>
      <c r="AM35" s="55">
        <f t="shared" si="25"/>
        <v>0</v>
      </c>
      <c r="AN35" s="37">
        <v>0</v>
      </c>
      <c r="AO35" s="37"/>
      <c r="AP35" s="37"/>
      <c r="AQ35" s="37"/>
      <c r="AR35" s="37"/>
      <c r="AS35" s="37"/>
      <c r="AT35" s="37"/>
      <c r="AU35" s="37"/>
      <c r="AV35" s="55">
        <f t="shared" si="27"/>
        <v>0</v>
      </c>
      <c r="AW35" s="37">
        <v>0</v>
      </c>
      <c r="AX35" s="37"/>
      <c r="AY35" s="37"/>
      <c r="AZ35" s="37"/>
      <c r="BA35" s="37"/>
      <c r="BB35" s="37"/>
      <c r="BC35" s="37"/>
      <c r="BD35" s="37"/>
      <c r="BE35" s="55">
        <f t="shared" si="29"/>
        <v>0</v>
      </c>
      <c r="BF35" s="37">
        <v>0</v>
      </c>
      <c r="BG35" s="37"/>
      <c r="BH35" s="37"/>
      <c r="BI35" s="37"/>
      <c r="BJ35" s="37"/>
      <c r="BK35" s="37"/>
      <c r="BL35" s="37"/>
      <c r="BM35" s="37"/>
      <c r="BN35" s="55">
        <f t="shared" si="31"/>
        <v>0</v>
      </c>
      <c r="BO35" s="37">
        <v>0</v>
      </c>
      <c r="BP35" s="37"/>
      <c r="BQ35" s="37"/>
      <c r="BR35" s="37"/>
      <c r="BS35" s="37"/>
      <c r="BT35" s="37"/>
      <c r="BU35" s="37"/>
      <c r="BV35" s="37"/>
      <c r="BW35" s="55">
        <f t="shared" si="33"/>
        <v>0</v>
      </c>
      <c r="BX35" s="37"/>
      <c r="BY35" s="37">
        <f t="shared" si="17"/>
        <v>0</v>
      </c>
      <c r="BZ35" s="37"/>
    </row>
    <row r="36" spans="1:78" ht="30.6" hidden="1" customHeight="1" outlineLevel="4" thickBot="1" x14ac:dyDescent="0.25">
      <c r="A36" s="33"/>
      <c r="B36" s="34">
        <f t="shared" si="0"/>
        <v>0</v>
      </c>
      <c r="C36" s="35"/>
      <c r="D36" s="37"/>
      <c r="E36" s="37"/>
      <c r="F36" s="37"/>
      <c r="G36" s="37">
        <f t="shared" si="86"/>
        <v>0</v>
      </c>
      <c r="H36" s="36" t="s">
        <v>27</v>
      </c>
      <c r="I36" s="37">
        <v>10</v>
      </c>
      <c r="J36" s="38">
        <f>10000000-8000000</f>
        <v>2000000</v>
      </c>
      <c r="K36" s="38"/>
      <c r="L36" s="38"/>
      <c r="M36" s="38"/>
      <c r="N36" s="38"/>
      <c r="O36" s="55">
        <f t="shared" si="2"/>
        <v>2000000</v>
      </c>
      <c r="P36" s="60">
        <f t="shared" si="87"/>
        <v>2000000</v>
      </c>
      <c r="Q36" s="55">
        <v>10</v>
      </c>
      <c r="R36" s="37">
        <f>1500000+500000</f>
        <v>2000000</v>
      </c>
      <c r="S36" s="37"/>
      <c r="T36" s="37"/>
      <c r="U36" s="37"/>
      <c r="V36" s="37"/>
      <c r="W36" s="55">
        <f t="shared" si="4"/>
        <v>2000000</v>
      </c>
      <c r="X36" s="55">
        <v>10</v>
      </c>
      <c r="Y36" s="37">
        <v>0</v>
      </c>
      <c r="Z36" s="37"/>
      <c r="AA36" s="37"/>
      <c r="AB36" s="37"/>
      <c r="AC36" s="37"/>
      <c r="AD36" s="55">
        <f t="shared" si="23"/>
        <v>0</v>
      </c>
      <c r="AE36" s="37">
        <v>0</v>
      </c>
      <c r="AF36" s="37"/>
      <c r="AG36" s="37"/>
      <c r="AH36" s="37"/>
      <c r="AI36" s="37"/>
      <c r="AJ36" s="37"/>
      <c r="AK36" s="37"/>
      <c r="AL36" s="37"/>
      <c r="AM36" s="55">
        <f t="shared" si="25"/>
        <v>0</v>
      </c>
      <c r="AN36" s="37">
        <v>0</v>
      </c>
      <c r="AO36" s="37"/>
      <c r="AP36" s="37"/>
      <c r="AQ36" s="37"/>
      <c r="AR36" s="37"/>
      <c r="AS36" s="37"/>
      <c r="AT36" s="37"/>
      <c r="AU36" s="37"/>
      <c r="AV36" s="55">
        <f t="shared" si="27"/>
        <v>0</v>
      </c>
      <c r="AW36" s="37">
        <v>0</v>
      </c>
      <c r="AX36" s="37"/>
      <c r="AY36" s="37"/>
      <c r="AZ36" s="37"/>
      <c r="BA36" s="37"/>
      <c r="BB36" s="37"/>
      <c r="BC36" s="37"/>
      <c r="BD36" s="37"/>
      <c r="BE36" s="55">
        <f t="shared" si="29"/>
        <v>0</v>
      </c>
      <c r="BF36" s="37">
        <v>0</v>
      </c>
      <c r="BG36" s="37"/>
      <c r="BH36" s="37"/>
      <c r="BI36" s="37"/>
      <c r="BJ36" s="37"/>
      <c r="BK36" s="37"/>
      <c r="BL36" s="37"/>
      <c r="BM36" s="37"/>
      <c r="BN36" s="55">
        <f t="shared" si="31"/>
        <v>0</v>
      </c>
      <c r="BO36" s="37">
        <v>0</v>
      </c>
      <c r="BP36" s="37"/>
      <c r="BQ36" s="37"/>
      <c r="BR36" s="37"/>
      <c r="BS36" s="37"/>
      <c r="BT36" s="37"/>
      <c r="BU36" s="37"/>
      <c r="BV36" s="37"/>
      <c r="BW36" s="55">
        <f t="shared" si="33"/>
        <v>0</v>
      </c>
      <c r="BX36" s="37"/>
      <c r="BY36" s="37">
        <f t="shared" si="17"/>
        <v>0</v>
      </c>
      <c r="BZ36" s="37"/>
    </row>
    <row r="37" spans="1:78" ht="30.6" hidden="1" customHeight="1" outlineLevel="4" thickBot="1" x14ac:dyDescent="0.25">
      <c r="A37" s="33"/>
      <c r="B37" s="34">
        <f t="shared" si="0"/>
        <v>0</v>
      </c>
      <c r="C37" s="35"/>
      <c r="D37" s="37"/>
      <c r="E37" s="37"/>
      <c r="F37" s="37"/>
      <c r="G37" s="37">
        <f t="shared" si="86"/>
        <v>0</v>
      </c>
      <c r="H37" s="36" t="s">
        <v>27</v>
      </c>
      <c r="I37" s="37">
        <v>90</v>
      </c>
      <c r="J37" s="38">
        <f>10000000-1000000</f>
        <v>9000000</v>
      </c>
      <c r="K37" s="38"/>
      <c r="L37" s="38"/>
      <c r="M37" s="38"/>
      <c r="N37" s="38"/>
      <c r="O37" s="55">
        <f t="shared" si="2"/>
        <v>9000000</v>
      </c>
      <c r="P37" s="60">
        <f t="shared" si="87"/>
        <v>9000000</v>
      </c>
      <c r="Q37" s="55">
        <v>100</v>
      </c>
      <c r="R37" s="37">
        <f>4500000+5500000</f>
        <v>10000000</v>
      </c>
      <c r="S37" s="37"/>
      <c r="T37" s="37"/>
      <c r="U37" s="37"/>
      <c r="V37" s="37"/>
      <c r="W37" s="55">
        <f t="shared" si="4"/>
        <v>10000000</v>
      </c>
      <c r="X37" s="55">
        <v>100</v>
      </c>
      <c r="Y37" s="37">
        <v>0</v>
      </c>
      <c r="Z37" s="37"/>
      <c r="AA37" s="37"/>
      <c r="AB37" s="37"/>
      <c r="AC37" s="37"/>
      <c r="AD37" s="55">
        <f t="shared" si="23"/>
        <v>0</v>
      </c>
      <c r="AE37" s="37">
        <v>0</v>
      </c>
      <c r="AF37" s="37"/>
      <c r="AG37" s="37"/>
      <c r="AH37" s="37"/>
      <c r="AI37" s="37"/>
      <c r="AJ37" s="37"/>
      <c r="AK37" s="37"/>
      <c r="AL37" s="37"/>
      <c r="AM37" s="55">
        <f t="shared" si="25"/>
        <v>0</v>
      </c>
      <c r="AN37" s="37">
        <v>0</v>
      </c>
      <c r="AO37" s="37"/>
      <c r="AP37" s="37"/>
      <c r="AQ37" s="37"/>
      <c r="AR37" s="37"/>
      <c r="AS37" s="37"/>
      <c r="AT37" s="37"/>
      <c r="AU37" s="37"/>
      <c r="AV37" s="55">
        <f t="shared" si="27"/>
        <v>0</v>
      </c>
      <c r="AW37" s="37">
        <v>0</v>
      </c>
      <c r="AX37" s="37"/>
      <c r="AY37" s="37"/>
      <c r="AZ37" s="37"/>
      <c r="BA37" s="37"/>
      <c r="BB37" s="37"/>
      <c r="BC37" s="37"/>
      <c r="BD37" s="37"/>
      <c r="BE37" s="55">
        <f t="shared" si="29"/>
        <v>0</v>
      </c>
      <c r="BF37" s="37">
        <v>0</v>
      </c>
      <c r="BG37" s="37"/>
      <c r="BH37" s="37"/>
      <c r="BI37" s="37"/>
      <c r="BJ37" s="37"/>
      <c r="BK37" s="37"/>
      <c r="BL37" s="37"/>
      <c r="BM37" s="37"/>
      <c r="BN37" s="55">
        <f t="shared" si="31"/>
        <v>0</v>
      </c>
      <c r="BO37" s="37">
        <v>0</v>
      </c>
      <c r="BP37" s="37"/>
      <c r="BQ37" s="37"/>
      <c r="BR37" s="37"/>
      <c r="BS37" s="37"/>
      <c r="BT37" s="37"/>
      <c r="BU37" s="37"/>
      <c r="BV37" s="37"/>
      <c r="BW37" s="55">
        <f t="shared" si="33"/>
        <v>0</v>
      </c>
      <c r="BX37" s="37"/>
      <c r="BY37" s="37">
        <f t="shared" si="17"/>
        <v>0</v>
      </c>
      <c r="BZ37" s="37"/>
    </row>
    <row r="38" spans="1:78" ht="30.6" customHeight="1" outlineLevel="3" collapsed="1" thickBot="1" x14ac:dyDescent="0.25">
      <c r="A38" s="27" t="s">
        <v>126</v>
      </c>
      <c r="B38" s="28">
        <f t="shared" si="0"/>
        <v>15</v>
      </c>
      <c r="C38" s="29" t="s">
        <v>127</v>
      </c>
      <c r="D38" s="31">
        <v>258000000</v>
      </c>
      <c r="E38" s="31"/>
      <c r="F38" s="52"/>
      <c r="G38" s="31">
        <f t="shared" si="86"/>
        <v>258000000</v>
      </c>
      <c r="H38" s="30"/>
      <c r="I38" s="31"/>
      <c r="J38" s="32">
        <f>SUM(J39:J40)</f>
        <v>94000000</v>
      </c>
      <c r="K38" s="32">
        <f>SUM(K39:K40)</f>
        <v>0</v>
      </c>
      <c r="L38" s="32">
        <f>SUM(L39:L40)</f>
        <v>0</v>
      </c>
      <c r="M38" s="32">
        <f>SUM(M39:M40)</f>
        <v>0</v>
      </c>
      <c r="N38" s="32">
        <f>SUM(N39:N40)</f>
        <v>0</v>
      </c>
      <c r="O38" s="31">
        <f t="shared" si="2"/>
        <v>94000000</v>
      </c>
      <c r="P38" s="59">
        <f t="shared" si="87"/>
        <v>-164000000</v>
      </c>
      <c r="Q38" s="31"/>
      <c r="R38" s="31">
        <f>SUM(R39:R40)</f>
        <v>149000000</v>
      </c>
      <c r="S38" s="31">
        <f>SUM(S39:S40)</f>
        <v>0</v>
      </c>
      <c r="T38" s="31">
        <f>SUM(T39:T40)</f>
        <v>0</v>
      </c>
      <c r="U38" s="31">
        <f>SUM(U39:U40)</f>
        <v>0</v>
      </c>
      <c r="V38" s="31">
        <f>SUM(V39:V40)</f>
        <v>0</v>
      </c>
      <c r="W38" s="31">
        <f t="shared" si="4"/>
        <v>149000000</v>
      </c>
      <c r="X38" s="31"/>
      <c r="Y38" s="31">
        <v>105893000</v>
      </c>
      <c r="Z38" s="31">
        <f>SUM(Z39:Z40)</f>
        <v>0</v>
      </c>
      <c r="AA38" s="31">
        <f>SUM(AA39:AA40)</f>
        <v>0</v>
      </c>
      <c r="AB38" s="31">
        <f>SUM(AB39:AB40)</f>
        <v>0</v>
      </c>
      <c r="AC38" s="31">
        <f>SUM(AC39:AC40)</f>
        <v>0</v>
      </c>
      <c r="AD38" s="31">
        <f t="shared" si="23"/>
        <v>105893000</v>
      </c>
      <c r="AE38" s="31">
        <v>105893000</v>
      </c>
      <c r="AF38" s="31">
        <f t="shared" ref="AF38:AL38" si="99">SUM(AF39:AF40)</f>
        <v>0</v>
      </c>
      <c r="AG38" s="31">
        <f t="shared" si="99"/>
        <v>0</v>
      </c>
      <c r="AH38" s="31">
        <f t="shared" si="99"/>
        <v>0</v>
      </c>
      <c r="AI38" s="31">
        <f t="shared" si="99"/>
        <v>0</v>
      </c>
      <c r="AJ38" s="31">
        <f t="shared" si="99"/>
        <v>0</v>
      </c>
      <c r="AK38" s="31">
        <f t="shared" si="99"/>
        <v>0</v>
      </c>
      <c r="AL38" s="31">
        <f t="shared" si="99"/>
        <v>0</v>
      </c>
      <c r="AM38" s="31">
        <f t="shared" si="25"/>
        <v>105893000</v>
      </c>
      <c r="AN38" s="31">
        <v>105893000</v>
      </c>
      <c r="AO38" s="31">
        <f t="shared" ref="AO38:AU38" si="100">SUM(AO39:AO40)</f>
        <v>0</v>
      </c>
      <c r="AP38" s="31">
        <f t="shared" si="100"/>
        <v>0</v>
      </c>
      <c r="AQ38" s="31">
        <f t="shared" si="100"/>
        <v>0</v>
      </c>
      <c r="AR38" s="31">
        <f t="shared" si="100"/>
        <v>0</v>
      </c>
      <c r="AS38" s="31">
        <f t="shared" si="100"/>
        <v>0</v>
      </c>
      <c r="AT38" s="31">
        <f t="shared" si="100"/>
        <v>0</v>
      </c>
      <c r="AU38" s="31">
        <f t="shared" si="100"/>
        <v>0</v>
      </c>
      <c r="AV38" s="31">
        <f t="shared" si="27"/>
        <v>105893000</v>
      </c>
      <c r="AW38" s="31">
        <v>105893000</v>
      </c>
      <c r="AX38" s="31">
        <f t="shared" ref="AX38:BD38" si="101">SUM(AX39:AX40)</f>
        <v>0</v>
      </c>
      <c r="AY38" s="31">
        <f t="shared" si="101"/>
        <v>0</v>
      </c>
      <c r="AZ38" s="31">
        <f t="shared" si="101"/>
        <v>0</v>
      </c>
      <c r="BA38" s="31">
        <f t="shared" si="101"/>
        <v>0</v>
      </c>
      <c r="BB38" s="31">
        <f t="shared" si="101"/>
        <v>0</v>
      </c>
      <c r="BC38" s="31">
        <f t="shared" si="101"/>
        <v>0</v>
      </c>
      <c r="BD38" s="31">
        <f t="shared" si="101"/>
        <v>0</v>
      </c>
      <c r="BE38" s="31">
        <f t="shared" si="29"/>
        <v>105893000</v>
      </c>
      <c r="BF38" s="31">
        <v>105893000</v>
      </c>
      <c r="BG38" s="31">
        <f t="shared" ref="BG38:BM38" si="102">SUM(BG39:BG40)</f>
        <v>0</v>
      </c>
      <c r="BH38" s="31">
        <f t="shared" si="102"/>
        <v>0</v>
      </c>
      <c r="BI38" s="31">
        <f t="shared" si="102"/>
        <v>0</v>
      </c>
      <c r="BJ38" s="31">
        <f t="shared" si="102"/>
        <v>0</v>
      </c>
      <c r="BK38" s="31">
        <f t="shared" si="102"/>
        <v>0</v>
      </c>
      <c r="BL38" s="31">
        <f t="shared" si="102"/>
        <v>0</v>
      </c>
      <c r="BM38" s="31">
        <f t="shared" si="102"/>
        <v>0</v>
      </c>
      <c r="BN38" s="31">
        <f t="shared" si="31"/>
        <v>105893000</v>
      </c>
      <c r="BO38" s="31">
        <f>105893000+126258000</f>
        <v>232151000</v>
      </c>
      <c r="BP38" s="31">
        <f t="shared" ref="BP38:BV38" si="103">SUM(BP39:BP40)</f>
        <v>0</v>
      </c>
      <c r="BQ38" s="31">
        <f t="shared" si="103"/>
        <v>0</v>
      </c>
      <c r="BR38" s="31">
        <f t="shared" si="103"/>
        <v>0</v>
      </c>
      <c r="BS38" s="31">
        <f t="shared" si="103"/>
        <v>0</v>
      </c>
      <c r="BT38" s="31">
        <f t="shared" si="103"/>
        <v>0</v>
      </c>
      <c r="BU38" s="31">
        <f t="shared" si="103"/>
        <v>0</v>
      </c>
      <c r="BV38" s="31">
        <f t="shared" si="103"/>
        <v>0</v>
      </c>
      <c r="BW38" s="31">
        <f t="shared" si="33"/>
        <v>232151000</v>
      </c>
      <c r="BX38" s="32">
        <f>BW38</f>
        <v>232151000</v>
      </c>
      <c r="BY38" s="32">
        <f t="shared" ref="BY38:BY101" si="104">BX38-BW38</f>
        <v>0</v>
      </c>
      <c r="BZ38" s="32"/>
    </row>
    <row r="39" spans="1:78" ht="30.6" hidden="1" customHeight="1" outlineLevel="4" thickBot="1" x14ac:dyDescent="0.25">
      <c r="A39" s="33"/>
      <c r="B39" s="34">
        <f t="shared" si="0"/>
        <v>0</v>
      </c>
      <c r="C39" s="35"/>
      <c r="D39" s="37"/>
      <c r="E39" s="37"/>
      <c r="F39" s="37"/>
      <c r="G39" s="37">
        <f t="shared" si="86"/>
        <v>0</v>
      </c>
      <c r="H39" s="36" t="s">
        <v>27</v>
      </c>
      <c r="I39" s="37">
        <v>3</v>
      </c>
      <c r="J39" s="38">
        <v>82000000</v>
      </c>
      <c r="K39" s="38"/>
      <c r="L39" s="38"/>
      <c r="M39" s="38"/>
      <c r="N39" s="38"/>
      <c r="O39" s="37">
        <f t="shared" si="2"/>
        <v>82000000</v>
      </c>
      <c r="P39" s="60">
        <f t="shared" si="87"/>
        <v>82000000</v>
      </c>
      <c r="Q39" s="55">
        <v>5</v>
      </c>
      <c r="R39" s="37">
        <f>150000000-25000000</f>
        <v>125000000</v>
      </c>
      <c r="S39" s="37"/>
      <c r="T39" s="37"/>
      <c r="U39" s="37"/>
      <c r="V39" s="37"/>
      <c r="W39" s="55">
        <f t="shared" si="4"/>
        <v>125000000</v>
      </c>
      <c r="X39" s="55">
        <v>5</v>
      </c>
      <c r="Y39" s="37">
        <v>0</v>
      </c>
      <c r="Z39" s="37"/>
      <c r="AA39" s="37"/>
      <c r="AB39" s="37"/>
      <c r="AC39" s="37"/>
      <c r="AD39" s="55">
        <f t="shared" si="23"/>
        <v>0</v>
      </c>
      <c r="AE39" s="37">
        <v>0</v>
      </c>
      <c r="AF39" s="37"/>
      <c r="AG39" s="37"/>
      <c r="AH39" s="37"/>
      <c r="AI39" s="37"/>
      <c r="AJ39" s="37"/>
      <c r="AK39" s="37"/>
      <c r="AL39" s="37"/>
      <c r="AM39" s="55">
        <f t="shared" si="25"/>
        <v>0</v>
      </c>
      <c r="AN39" s="37">
        <v>0</v>
      </c>
      <c r="AO39" s="37"/>
      <c r="AP39" s="37"/>
      <c r="AQ39" s="37"/>
      <c r="AR39" s="37"/>
      <c r="AS39" s="37"/>
      <c r="AT39" s="37"/>
      <c r="AU39" s="37"/>
      <c r="AV39" s="55">
        <f t="shared" si="27"/>
        <v>0</v>
      </c>
      <c r="AW39" s="37">
        <v>0</v>
      </c>
      <c r="AX39" s="37"/>
      <c r="AY39" s="37"/>
      <c r="AZ39" s="37"/>
      <c r="BA39" s="37"/>
      <c r="BB39" s="37"/>
      <c r="BC39" s="37"/>
      <c r="BD39" s="37"/>
      <c r="BE39" s="55">
        <f t="shared" si="29"/>
        <v>0</v>
      </c>
      <c r="BF39" s="37">
        <v>0</v>
      </c>
      <c r="BG39" s="37"/>
      <c r="BH39" s="37"/>
      <c r="BI39" s="37"/>
      <c r="BJ39" s="37"/>
      <c r="BK39" s="37"/>
      <c r="BL39" s="37"/>
      <c r="BM39" s="37"/>
      <c r="BN39" s="55">
        <f t="shared" si="31"/>
        <v>0</v>
      </c>
      <c r="BO39" s="37">
        <v>0</v>
      </c>
      <c r="BP39" s="37"/>
      <c r="BQ39" s="37"/>
      <c r="BR39" s="37"/>
      <c r="BS39" s="37"/>
      <c r="BT39" s="37"/>
      <c r="BU39" s="37"/>
      <c r="BV39" s="37"/>
      <c r="BW39" s="55">
        <f t="shared" si="33"/>
        <v>0</v>
      </c>
      <c r="BX39" s="37"/>
      <c r="BY39" s="37">
        <f t="shared" si="104"/>
        <v>0</v>
      </c>
      <c r="BZ39" s="37"/>
    </row>
    <row r="40" spans="1:78" ht="30.6" hidden="1" customHeight="1" outlineLevel="4" thickBot="1" x14ac:dyDescent="0.25">
      <c r="A40" s="33"/>
      <c r="B40" s="34">
        <f t="shared" si="0"/>
        <v>0</v>
      </c>
      <c r="C40" s="35"/>
      <c r="D40" s="37"/>
      <c r="E40" s="37"/>
      <c r="F40" s="37"/>
      <c r="G40" s="37">
        <f t="shared" si="86"/>
        <v>0</v>
      </c>
      <c r="H40" s="36" t="s">
        <v>27</v>
      </c>
      <c r="I40" s="37">
        <v>100</v>
      </c>
      <c r="J40" s="38">
        <v>12000000</v>
      </c>
      <c r="K40" s="38"/>
      <c r="L40" s="38"/>
      <c r="M40" s="38"/>
      <c r="N40" s="38"/>
      <c r="O40" s="37">
        <f t="shared" si="2"/>
        <v>12000000</v>
      </c>
      <c r="P40" s="60">
        <f t="shared" si="87"/>
        <v>12000000</v>
      </c>
      <c r="Q40" s="55">
        <v>300</v>
      </c>
      <c r="R40" s="37">
        <f>15000000+9000000</f>
        <v>24000000</v>
      </c>
      <c r="S40" s="37"/>
      <c r="T40" s="37"/>
      <c r="U40" s="37"/>
      <c r="V40" s="37"/>
      <c r="W40" s="55">
        <f t="shared" si="4"/>
        <v>24000000</v>
      </c>
      <c r="X40" s="55">
        <v>300</v>
      </c>
      <c r="Y40" s="37">
        <v>0</v>
      </c>
      <c r="Z40" s="37"/>
      <c r="AA40" s="37"/>
      <c r="AB40" s="37"/>
      <c r="AC40" s="37"/>
      <c r="AD40" s="55">
        <f t="shared" si="23"/>
        <v>0</v>
      </c>
      <c r="AE40" s="37">
        <v>0</v>
      </c>
      <c r="AF40" s="37"/>
      <c r="AG40" s="37"/>
      <c r="AH40" s="37"/>
      <c r="AI40" s="37"/>
      <c r="AJ40" s="37"/>
      <c r="AK40" s="37"/>
      <c r="AL40" s="37"/>
      <c r="AM40" s="55">
        <f t="shared" si="25"/>
        <v>0</v>
      </c>
      <c r="AN40" s="37">
        <v>0</v>
      </c>
      <c r="AO40" s="37"/>
      <c r="AP40" s="37"/>
      <c r="AQ40" s="37"/>
      <c r="AR40" s="37"/>
      <c r="AS40" s="37"/>
      <c r="AT40" s="37"/>
      <c r="AU40" s="37"/>
      <c r="AV40" s="55">
        <f t="shared" si="27"/>
        <v>0</v>
      </c>
      <c r="AW40" s="37">
        <v>0</v>
      </c>
      <c r="AX40" s="37"/>
      <c r="AY40" s="37"/>
      <c r="AZ40" s="37"/>
      <c r="BA40" s="37"/>
      <c r="BB40" s="37"/>
      <c r="BC40" s="37"/>
      <c r="BD40" s="37"/>
      <c r="BE40" s="55">
        <f t="shared" si="29"/>
        <v>0</v>
      </c>
      <c r="BF40" s="37">
        <v>0</v>
      </c>
      <c r="BG40" s="37"/>
      <c r="BH40" s="37"/>
      <c r="BI40" s="37"/>
      <c r="BJ40" s="37"/>
      <c r="BK40" s="37"/>
      <c r="BL40" s="37"/>
      <c r="BM40" s="37"/>
      <c r="BN40" s="55">
        <f t="shared" si="31"/>
        <v>0</v>
      </c>
      <c r="BO40" s="37">
        <v>0</v>
      </c>
      <c r="BP40" s="37"/>
      <c r="BQ40" s="37"/>
      <c r="BR40" s="37"/>
      <c r="BS40" s="37"/>
      <c r="BT40" s="37"/>
      <c r="BU40" s="37"/>
      <c r="BV40" s="37"/>
      <c r="BW40" s="55">
        <f t="shared" si="33"/>
        <v>0</v>
      </c>
      <c r="BX40" s="37"/>
      <c r="BY40" s="37">
        <f t="shared" si="104"/>
        <v>0</v>
      </c>
      <c r="BZ40" s="37"/>
    </row>
    <row r="41" spans="1:78" ht="30.6" customHeight="1" outlineLevel="2" thickBot="1" x14ac:dyDescent="0.25">
      <c r="A41" s="23" t="s">
        <v>128</v>
      </c>
      <c r="B41" s="24">
        <f t="shared" ref="B41:B118" si="105">LEN(A41)</f>
        <v>12</v>
      </c>
      <c r="C41" s="40" t="s">
        <v>129</v>
      </c>
      <c r="D41" s="26">
        <f>SUM(D42,D44,D46)</f>
        <v>1814590000</v>
      </c>
      <c r="E41" s="26">
        <f>SUM(E42,E44,E46)</f>
        <v>0</v>
      </c>
      <c r="F41" s="51"/>
      <c r="G41" s="26">
        <f t="shared" si="86"/>
        <v>1814590000</v>
      </c>
      <c r="H41" s="49"/>
      <c r="I41" s="26"/>
      <c r="J41" s="25">
        <f>SUM(J42,J44,J46)</f>
        <v>845000000</v>
      </c>
      <c r="K41" s="25">
        <f>SUM(K42,K44)</f>
        <v>0</v>
      </c>
      <c r="L41" s="25">
        <f>SUM(L42,L44)</f>
        <v>0</v>
      </c>
      <c r="M41" s="25">
        <f>SUM(M42,M44)</f>
        <v>0</v>
      </c>
      <c r="N41" s="25">
        <f>SUM(N42,N44)</f>
        <v>0</v>
      </c>
      <c r="O41" s="26">
        <f t="shared" si="2"/>
        <v>845000000</v>
      </c>
      <c r="P41" s="58">
        <f t="shared" si="87"/>
        <v>-969590000</v>
      </c>
      <c r="Q41" s="26"/>
      <c r="R41" s="25">
        <f>SUM(R42,R44,R46)</f>
        <v>838554000</v>
      </c>
      <c r="S41" s="26">
        <f>SUM(S42,S44)</f>
        <v>0</v>
      </c>
      <c r="T41" s="26">
        <f>SUM(T42,T44)</f>
        <v>0</v>
      </c>
      <c r="U41" s="26">
        <f>SUM(U42,U44)</f>
        <v>0</v>
      </c>
      <c r="V41" s="26">
        <f>SUM(V42,V44)</f>
        <v>0</v>
      </c>
      <c r="W41" s="26">
        <f t="shared" si="4"/>
        <v>838554000</v>
      </c>
      <c r="X41" s="26"/>
      <c r="Y41" s="25">
        <f>SUM(Y42,Y44,Y46)</f>
        <v>921416000</v>
      </c>
      <c r="Z41" s="26">
        <f>SUM(Z42,Z44)</f>
        <v>0</v>
      </c>
      <c r="AA41" s="26">
        <f>SUM(AA42,AA44)</f>
        <v>0</v>
      </c>
      <c r="AB41" s="26">
        <f>SUM(AB42,AB44)</f>
        <v>0</v>
      </c>
      <c r="AC41" s="26">
        <f>SUM(AC42,AC44)</f>
        <v>0</v>
      </c>
      <c r="AD41" s="26">
        <f t="shared" si="23"/>
        <v>921416000</v>
      </c>
      <c r="AE41" s="25">
        <f>SUM(AE42,AE44,AE46)</f>
        <v>161200000</v>
      </c>
      <c r="AF41" s="26">
        <f t="shared" ref="AF41:AL41" si="106">SUM(AF42,AF44)</f>
        <v>0</v>
      </c>
      <c r="AG41" s="26">
        <f t="shared" si="106"/>
        <v>0</v>
      </c>
      <c r="AH41" s="26">
        <f t="shared" si="106"/>
        <v>0</v>
      </c>
      <c r="AI41" s="26">
        <f t="shared" si="106"/>
        <v>0</v>
      </c>
      <c r="AJ41" s="26">
        <f t="shared" si="106"/>
        <v>0</v>
      </c>
      <c r="AK41" s="26">
        <f t="shared" si="106"/>
        <v>0</v>
      </c>
      <c r="AL41" s="26">
        <f t="shared" si="106"/>
        <v>0</v>
      </c>
      <c r="AM41" s="26">
        <f t="shared" si="25"/>
        <v>161200000</v>
      </c>
      <c r="AN41" s="25">
        <f>SUM(AN42,AN44,AN46)</f>
        <v>161200000</v>
      </c>
      <c r="AO41" s="26">
        <f t="shared" ref="AO41:AU41" si="107">SUM(AO42,AO44)</f>
        <v>0</v>
      </c>
      <c r="AP41" s="26">
        <f t="shared" si="107"/>
        <v>0</v>
      </c>
      <c r="AQ41" s="26">
        <f t="shared" si="107"/>
        <v>0</v>
      </c>
      <c r="AR41" s="26">
        <f t="shared" si="107"/>
        <v>0</v>
      </c>
      <c r="AS41" s="26">
        <f t="shared" si="107"/>
        <v>0</v>
      </c>
      <c r="AT41" s="26">
        <f t="shared" si="107"/>
        <v>0</v>
      </c>
      <c r="AU41" s="26">
        <f t="shared" si="107"/>
        <v>0</v>
      </c>
      <c r="AV41" s="26">
        <f t="shared" si="27"/>
        <v>161200000</v>
      </c>
      <c r="AW41" s="25">
        <f>SUM(AW42,AW44,AW46)</f>
        <v>112160000</v>
      </c>
      <c r="AX41" s="26">
        <f t="shared" ref="AX41:BD41" si="108">SUM(AX42,AX44)</f>
        <v>0</v>
      </c>
      <c r="AY41" s="26">
        <f t="shared" si="108"/>
        <v>0</v>
      </c>
      <c r="AZ41" s="26">
        <f t="shared" si="108"/>
        <v>0</v>
      </c>
      <c r="BA41" s="26">
        <f t="shared" si="108"/>
        <v>0</v>
      </c>
      <c r="BB41" s="26">
        <f t="shared" si="108"/>
        <v>0</v>
      </c>
      <c r="BC41" s="26">
        <f t="shared" si="108"/>
        <v>0</v>
      </c>
      <c r="BD41" s="26">
        <f t="shared" si="108"/>
        <v>0</v>
      </c>
      <c r="BE41" s="26">
        <f t="shared" si="29"/>
        <v>112160000</v>
      </c>
      <c r="BF41" s="25">
        <f>SUM(BF42,BF44,BF46)</f>
        <v>112160000</v>
      </c>
      <c r="BG41" s="26">
        <f t="shared" ref="BG41:BM41" si="109">SUM(BG42,BG44)</f>
        <v>0</v>
      </c>
      <c r="BH41" s="26">
        <f t="shared" si="109"/>
        <v>0</v>
      </c>
      <c r="BI41" s="26">
        <f t="shared" si="109"/>
        <v>0</v>
      </c>
      <c r="BJ41" s="26">
        <f t="shared" si="109"/>
        <v>0</v>
      </c>
      <c r="BK41" s="26">
        <f t="shared" si="109"/>
        <v>0</v>
      </c>
      <c r="BL41" s="26">
        <f t="shared" si="109"/>
        <v>0</v>
      </c>
      <c r="BM41" s="26">
        <f t="shared" si="109"/>
        <v>0</v>
      </c>
      <c r="BN41" s="26">
        <f t="shared" si="31"/>
        <v>112160000</v>
      </c>
      <c r="BO41" s="25">
        <f>SUM(BO42,BO44,BO46)</f>
        <v>112160000</v>
      </c>
      <c r="BP41" s="26">
        <f t="shared" ref="BP41:BV41" si="110">SUM(BP42,BP44)</f>
        <v>0</v>
      </c>
      <c r="BQ41" s="26">
        <f t="shared" si="110"/>
        <v>0</v>
      </c>
      <c r="BR41" s="26">
        <f t="shared" si="110"/>
        <v>0</v>
      </c>
      <c r="BS41" s="26">
        <f t="shared" si="110"/>
        <v>0</v>
      </c>
      <c r="BT41" s="26">
        <f t="shared" si="110"/>
        <v>0</v>
      </c>
      <c r="BU41" s="26">
        <f t="shared" si="110"/>
        <v>0</v>
      </c>
      <c r="BV41" s="26">
        <f t="shared" si="110"/>
        <v>0</v>
      </c>
      <c r="BW41" s="26">
        <f t="shared" si="33"/>
        <v>112160000</v>
      </c>
      <c r="BX41" s="26">
        <f t="shared" ref="BX41" si="111">SUM(BX42,BX44)</f>
        <v>112160000</v>
      </c>
      <c r="BY41" s="26">
        <f t="shared" si="104"/>
        <v>0</v>
      </c>
      <c r="BZ41" s="26"/>
    </row>
    <row r="42" spans="1:78" ht="30.6" customHeight="1" outlineLevel="3" collapsed="1" thickBot="1" x14ac:dyDescent="0.25">
      <c r="A42" s="27" t="s">
        <v>130</v>
      </c>
      <c r="B42" s="28">
        <f t="shared" si="105"/>
        <v>15</v>
      </c>
      <c r="C42" s="29" t="s">
        <v>131</v>
      </c>
      <c r="D42" s="31">
        <v>1703130000</v>
      </c>
      <c r="E42" s="31"/>
      <c r="F42" s="52"/>
      <c r="G42" s="31">
        <f t="shared" si="86"/>
        <v>1703130000</v>
      </c>
      <c r="H42" s="30"/>
      <c r="I42" s="31"/>
      <c r="J42" s="32">
        <f>SUM(J43)</f>
        <v>733000000</v>
      </c>
      <c r="K42" s="32">
        <f>SUM(K43)</f>
        <v>0</v>
      </c>
      <c r="L42" s="32">
        <f>SUM(L43)</f>
        <v>0</v>
      </c>
      <c r="M42" s="32">
        <f>SUM(M43)</f>
        <v>0</v>
      </c>
      <c r="N42" s="32">
        <f>SUM(N43)</f>
        <v>0</v>
      </c>
      <c r="O42" s="31">
        <f t="shared" si="2"/>
        <v>733000000</v>
      </c>
      <c r="P42" s="59">
        <f t="shared" si="87"/>
        <v>-970130000</v>
      </c>
      <c r="Q42" s="31"/>
      <c r="R42" s="31">
        <f>SUM(R43)</f>
        <v>735000000</v>
      </c>
      <c r="S42" s="31">
        <f>SUM(S43)</f>
        <v>0</v>
      </c>
      <c r="T42" s="31">
        <f>SUM(T43)</f>
        <v>0</v>
      </c>
      <c r="U42" s="31">
        <f>SUM(U43)</f>
        <v>0</v>
      </c>
      <c r="V42" s="31">
        <f>SUM(V43)</f>
        <v>0</v>
      </c>
      <c r="W42" s="31">
        <f t="shared" si="4"/>
        <v>735000000</v>
      </c>
      <c r="X42" s="31"/>
      <c r="Y42" s="31">
        <v>760216000</v>
      </c>
      <c r="Z42" s="31">
        <f>SUM(Z43)</f>
        <v>0</v>
      </c>
      <c r="AA42" s="31">
        <f>SUM(AA43)</f>
        <v>0</v>
      </c>
      <c r="AB42" s="31">
        <f>SUM(AB43)</f>
        <v>0</v>
      </c>
      <c r="AC42" s="31">
        <f>SUM(AC43)</f>
        <v>0</v>
      </c>
      <c r="AD42" s="31">
        <f t="shared" si="23"/>
        <v>760216000</v>
      </c>
      <c r="AE42" s="31">
        <f>760216000-760216000</f>
        <v>0</v>
      </c>
      <c r="AF42" s="31">
        <f t="shared" ref="AF42:AL42" si="112">SUM(AF43)</f>
        <v>0</v>
      </c>
      <c r="AG42" s="31">
        <f t="shared" si="112"/>
        <v>0</v>
      </c>
      <c r="AH42" s="31">
        <f t="shared" si="112"/>
        <v>0</v>
      </c>
      <c r="AI42" s="31">
        <f t="shared" si="112"/>
        <v>0</v>
      </c>
      <c r="AJ42" s="31">
        <f t="shared" si="112"/>
        <v>0</v>
      </c>
      <c r="AK42" s="31">
        <f t="shared" si="112"/>
        <v>0</v>
      </c>
      <c r="AL42" s="31">
        <f t="shared" si="112"/>
        <v>0</v>
      </c>
      <c r="AM42" s="31">
        <f t="shared" si="25"/>
        <v>0</v>
      </c>
      <c r="AN42" s="31">
        <f>760216000-760216000</f>
        <v>0</v>
      </c>
      <c r="AO42" s="31">
        <f t="shared" ref="AO42:AU42" si="113">SUM(AO43)</f>
        <v>0</v>
      </c>
      <c r="AP42" s="31">
        <f t="shared" si="113"/>
        <v>0</v>
      </c>
      <c r="AQ42" s="31">
        <f t="shared" si="113"/>
        <v>0</v>
      </c>
      <c r="AR42" s="31">
        <f t="shared" si="113"/>
        <v>0</v>
      </c>
      <c r="AS42" s="31">
        <f t="shared" si="113"/>
        <v>0</v>
      </c>
      <c r="AT42" s="31">
        <f t="shared" si="113"/>
        <v>0</v>
      </c>
      <c r="AU42" s="31">
        <f t="shared" si="113"/>
        <v>0</v>
      </c>
      <c r="AV42" s="31">
        <f t="shared" si="27"/>
        <v>0</v>
      </c>
      <c r="AW42" s="31">
        <f>760216000-760216000</f>
        <v>0</v>
      </c>
      <c r="AX42" s="31">
        <f t="shared" ref="AX42:BD42" si="114">SUM(AX43)</f>
        <v>0</v>
      </c>
      <c r="AY42" s="31">
        <f t="shared" si="114"/>
        <v>0</v>
      </c>
      <c r="AZ42" s="31">
        <f t="shared" si="114"/>
        <v>0</v>
      </c>
      <c r="BA42" s="31">
        <f t="shared" si="114"/>
        <v>0</v>
      </c>
      <c r="BB42" s="31">
        <f t="shared" si="114"/>
        <v>0</v>
      </c>
      <c r="BC42" s="31">
        <f t="shared" si="114"/>
        <v>0</v>
      </c>
      <c r="BD42" s="31">
        <f t="shared" si="114"/>
        <v>0</v>
      </c>
      <c r="BE42" s="31">
        <f t="shared" si="29"/>
        <v>0</v>
      </c>
      <c r="BF42" s="31">
        <f>760216000-760216000</f>
        <v>0</v>
      </c>
      <c r="BG42" s="31">
        <f t="shared" ref="BG42:BM42" si="115">SUM(BG43)</f>
        <v>0</v>
      </c>
      <c r="BH42" s="31">
        <f t="shared" si="115"/>
        <v>0</v>
      </c>
      <c r="BI42" s="31">
        <f t="shared" si="115"/>
        <v>0</v>
      </c>
      <c r="BJ42" s="31">
        <f t="shared" si="115"/>
        <v>0</v>
      </c>
      <c r="BK42" s="31">
        <f t="shared" si="115"/>
        <v>0</v>
      </c>
      <c r="BL42" s="31">
        <f t="shared" si="115"/>
        <v>0</v>
      </c>
      <c r="BM42" s="31">
        <f t="shared" si="115"/>
        <v>0</v>
      </c>
      <c r="BN42" s="31">
        <f t="shared" si="31"/>
        <v>0</v>
      </c>
      <c r="BO42" s="31">
        <f>760216000-760216000</f>
        <v>0</v>
      </c>
      <c r="BP42" s="31">
        <f t="shared" ref="BP42:BV42" si="116">SUM(BP43)</f>
        <v>0</v>
      </c>
      <c r="BQ42" s="31">
        <f t="shared" si="116"/>
        <v>0</v>
      </c>
      <c r="BR42" s="31">
        <f t="shared" si="116"/>
        <v>0</v>
      </c>
      <c r="BS42" s="31">
        <f t="shared" si="116"/>
        <v>0</v>
      </c>
      <c r="BT42" s="31">
        <f t="shared" si="116"/>
        <v>0</v>
      </c>
      <c r="BU42" s="31">
        <f t="shared" si="116"/>
        <v>0</v>
      </c>
      <c r="BV42" s="31">
        <f t="shared" si="116"/>
        <v>0</v>
      </c>
      <c r="BW42" s="31">
        <f t="shared" si="33"/>
        <v>0</v>
      </c>
      <c r="BX42" s="32">
        <f>BW42</f>
        <v>0</v>
      </c>
      <c r="BY42" s="32">
        <f t="shared" si="104"/>
        <v>0</v>
      </c>
      <c r="BZ42" s="32"/>
    </row>
    <row r="43" spans="1:78" ht="30.6" hidden="1" customHeight="1" outlineLevel="4" thickBot="1" x14ac:dyDescent="0.25">
      <c r="A43" s="33"/>
      <c r="B43" s="34">
        <f t="shared" si="105"/>
        <v>0</v>
      </c>
      <c r="C43" s="35"/>
      <c r="D43" s="37"/>
      <c r="E43" s="37"/>
      <c r="F43" s="37"/>
      <c r="G43" s="37">
        <f t="shared" si="86"/>
        <v>0</v>
      </c>
      <c r="H43" s="36" t="s">
        <v>27</v>
      </c>
      <c r="I43" s="37">
        <v>200</v>
      </c>
      <c r="J43" s="38">
        <v>733000000</v>
      </c>
      <c r="K43" s="38"/>
      <c r="L43" s="38"/>
      <c r="M43" s="38"/>
      <c r="N43" s="38"/>
      <c r="O43" s="37">
        <f t="shared" si="2"/>
        <v>733000000</v>
      </c>
      <c r="P43" s="60">
        <f t="shared" si="87"/>
        <v>733000000</v>
      </c>
      <c r="Q43" s="37">
        <v>200</v>
      </c>
      <c r="R43" s="37">
        <v>735000000</v>
      </c>
      <c r="S43" s="37"/>
      <c r="T43" s="37"/>
      <c r="U43" s="37"/>
      <c r="V43" s="37"/>
      <c r="W43" s="37">
        <f t="shared" si="4"/>
        <v>735000000</v>
      </c>
      <c r="X43" s="37">
        <v>200</v>
      </c>
      <c r="Y43" s="37">
        <v>760216000</v>
      </c>
      <c r="Z43" s="37"/>
      <c r="AA43" s="37"/>
      <c r="AB43" s="37"/>
      <c r="AC43" s="37"/>
      <c r="AD43" s="37">
        <f t="shared" si="23"/>
        <v>760216000</v>
      </c>
      <c r="AE43" s="37">
        <f>760216000-760216000</f>
        <v>0</v>
      </c>
      <c r="AF43" s="37"/>
      <c r="AG43" s="37"/>
      <c r="AH43" s="37"/>
      <c r="AI43" s="37"/>
      <c r="AJ43" s="37"/>
      <c r="AK43" s="37"/>
      <c r="AL43" s="37"/>
      <c r="AM43" s="37">
        <f t="shared" si="25"/>
        <v>0</v>
      </c>
      <c r="AN43" s="37">
        <f>760216000-760216000</f>
        <v>0</v>
      </c>
      <c r="AO43" s="37"/>
      <c r="AP43" s="37"/>
      <c r="AQ43" s="37"/>
      <c r="AR43" s="37"/>
      <c r="AS43" s="37"/>
      <c r="AT43" s="37"/>
      <c r="AU43" s="37"/>
      <c r="AV43" s="37">
        <f t="shared" si="27"/>
        <v>0</v>
      </c>
      <c r="AW43" s="37">
        <f>760216000-760216000</f>
        <v>0</v>
      </c>
      <c r="AX43" s="37"/>
      <c r="AY43" s="37"/>
      <c r="AZ43" s="37"/>
      <c r="BA43" s="37"/>
      <c r="BB43" s="37"/>
      <c r="BC43" s="37"/>
      <c r="BD43" s="37"/>
      <c r="BE43" s="37">
        <f t="shared" si="29"/>
        <v>0</v>
      </c>
      <c r="BF43" s="37">
        <f>760216000-760216000</f>
        <v>0</v>
      </c>
      <c r="BG43" s="37"/>
      <c r="BH43" s="37"/>
      <c r="BI43" s="37"/>
      <c r="BJ43" s="37"/>
      <c r="BK43" s="37"/>
      <c r="BL43" s="37"/>
      <c r="BM43" s="37"/>
      <c r="BN43" s="37">
        <f t="shared" si="31"/>
        <v>0</v>
      </c>
      <c r="BO43" s="37">
        <f>760216000-760216000</f>
        <v>0</v>
      </c>
      <c r="BP43" s="37"/>
      <c r="BQ43" s="37"/>
      <c r="BR43" s="37"/>
      <c r="BS43" s="37"/>
      <c r="BT43" s="37"/>
      <c r="BU43" s="37"/>
      <c r="BV43" s="37"/>
      <c r="BW43" s="37">
        <f t="shared" si="33"/>
        <v>0</v>
      </c>
      <c r="BX43" s="37"/>
      <c r="BY43" s="37">
        <f t="shared" si="104"/>
        <v>0</v>
      </c>
      <c r="BZ43" s="37"/>
    </row>
    <row r="44" spans="1:78" ht="30.6" customHeight="1" outlineLevel="3" collapsed="1" thickBot="1" x14ac:dyDescent="0.25">
      <c r="A44" s="27" t="s">
        <v>132</v>
      </c>
      <c r="B44" s="28">
        <f t="shared" si="105"/>
        <v>15</v>
      </c>
      <c r="C44" s="29" t="s">
        <v>133</v>
      </c>
      <c r="D44" s="31">
        <v>48660000</v>
      </c>
      <c r="E44" s="31"/>
      <c r="F44" s="52"/>
      <c r="G44" s="31">
        <f t="shared" si="86"/>
        <v>48660000</v>
      </c>
      <c r="H44" s="30"/>
      <c r="I44" s="31"/>
      <c r="J44" s="32">
        <f>SUM(J45)</f>
        <v>49000000</v>
      </c>
      <c r="K44" s="32">
        <f>SUM(K45)</f>
        <v>0</v>
      </c>
      <c r="L44" s="32">
        <f>SUM(L45)</f>
        <v>0</v>
      </c>
      <c r="M44" s="32">
        <f>SUM(M45)</f>
        <v>0</v>
      </c>
      <c r="N44" s="32">
        <f>SUM(N45)</f>
        <v>0</v>
      </c>
      <c r="O44" s="31">
        <f t="shared" si="2"/>
        <v>49000000</v>
      </c>
      <c r="P44" s="59">
        <f t="shared" si="87"/>
        <v>340000</v>
      </c>
      <c r="Q44" s="31"/>
      <c r="R44" s="31">
        <f>SUM(R45)</f>
        <v>103554000</v>
      </c>
      <c r="S44" s="31">
        <f>SUM(S45)</f>
        <v>0</v>
      </c>
      <c r="T44" s="31">
        <f>SUM(T45)</f>
        <v>0</v>
      </c>
      <c r="U44" s="31">
        <f>SUM(U45)</f>
        <v>0</v>
      </c>
      <c r="V44" s="31">
        <f>SUM(V45)</f>
        <v>0</v>
      </c>
      <c r="W44" s="31">
        <f t="shared" si="4"/>
        <v>103554000</v>
      </c>
      <c r="X44" s="31"/>
      <c r="Y44" s="31">
        <v>96200000</v>
      </c>
      <c r="Z44" s="31">
        <f>SUM(Z45)</f>
        <v>0</v>
      </c>
      <c r="AA44" s="31">
        <f>SUM(AA45)</f>
        <v>0</v>
      </c>
      <c r="AB44" s="31">
        <f>SUM(AB45)</f>
        <v>0</v>
      </c>
      <c r="AC44" s="31">
        <f>SUM(AC45)</f>
        <v>0</v>
      </c>
      <c r="AD44" s="31">
        <f t="shared" si="23"/>
        <v>96200000</v>
      </c>
      <c r="AE44" s="31">
        <v>96200000</v>
      </c>
      <c r="AF44" s="31">
        <f t="shared" ref="AF44:AL44" si="117">SUM(AF45)</f>
        <v>0</v>
      </c>
      <c r="AG44" s="31">
        <f t="shared" si="117"/>
        <v>0</v>
      </c>
      <c r="AH44" s="31">
        <f t="shared" si="117"/>
        <v>0</v>
      </c>
      <c r="AI44" s="31">
        <f t="shared" si="117"/>
        <v>0</v>
      </c>
      <c r="AJ44" s="31">
        <f t="shared" si="117"/>
        <v>0</v>
      </c>
      <c r="AK44" s="31">
        <f t="shared" si="117"/>
        <v>0</v>
      </c>
      <c r="AL44" s="31">
        <f t="shared" si="117"/>
        <v>0</v>
      </c>
      <c r="AM44" s="31">
        <f t="shared" si="25"/>
        <v>96200000</v>
      </c>
      <c r="AN44" s="31">
        <v>96200000</v>
      </c>
      <c r="AO44" s="31">
        <f t="shared" ref="AO44:AU44" si="118">SUM(AO45)</f>
        <v>0</v>
      </c>
      <c r="AP44" s="31">
        <f t="shared" si="118"/>
        <v>0</v>
      </c>
      <c r="AQ44" s="31">
        <f t="shared" si="118"/>
        <v>0</v>
      </c>
      <c r="AR44" s="31">
        <f t="shared" si="118"/>
        <v>0</v>
      </c>
      <c r="AS44" s="31">
        <f t="shared" si="118"/>
        <v>0</v>
      </c>
      <c r="AT44" s="31">
        <f t="shared" si="118"/>
        <v>0</v>
      </c>
      <c r="AU44" s="31">
        <f t="shared" si="118"/>
        <v>0</v>
      </c>
      <c r="AV44" s="31">
        <f t="shared" si="27"/>
        <v>96200000</v>
      </c>
      <c r="AW44" s="31">
        <f>96200000+2400000+67400000-22200000-840000-30800000</f>
        <v>112160000</v>
      </c>
      <c r="AX44" s="31">
        <f t="shared" ref="AX44:BD44" si="119">SUM(AX45)</f>
        <v>0</v>
      </c>
      <c r="AY44" s="31">
        <f t="shared" si="119"/>
        <v>0</v>
      </c>
      <c r="AZ44" s="31">
        <f t="shared" si="119"/>
        <v>0</v>
      </c>
      <c r="BA44" s="31">
        <f t="shared" si="119"/>
        <v>0</v>
      </c>
      <c r="BB44" s="31">
        <f t="shared" si="119"/>
        <v>0</v>
      </c>
      <c r="BC44" s="31">
        <f t="shared" si="119"/>
        <v>0</v>
      </c>
      <c r="BD44" s="31">
        <f t="shared" si="119"/>
        <v>0</v>
      </c>
      <c r="BE44" s="31">
        <f t="shared" si="29"/>
        <v>112160000</v>
      </c>
      <c r="BF44" s="31">
        <f>96200000+2400000+67400000-22200000-840000-30800000</f>
        <v>112160000</v>
      </c>
      <c r="BG44" s="31">
        <f t="shared" ref="BG44:BM44" si="120">SUM(BG45)</f>
        <v>0</v>
      </c>
      <c r="BH44" s="31">
        <f t="shared" si="120"/>
        <v>0</v>
      </c>
      <c r="BI44" s="31">
        <f t="shared" si="120"/>
        <v>0</v>
      </c>
      <c r="BJ44" s="31">
        <f t="shared" si="120"/>
        <v>0</v>
      </c>
      <c r="BK44" s="31">
        <f t="shared" si="120"/>
        <v>0</v>
      </c>
      <c r="BL44" s="31">
        <f t="shared" si="120"/>
        <v>0</v>
      </c>
      <c r="BM44" s="31">
        <f t="shared" si="120"/>
        <v>0</v>
      </c>
      <c r="BN44" s="31">
        <f t="shared" si="31"/>
        <v>112160000</v>
      </c>
      <c r="BO44" s="31">
        <f>96200000+2400000+67400000-22200000-840000-30800000</f>
        <v>112160000</v>
      </c>
      <c r="BP44" s="31">
        <f t="shared" ref="BP44:BV44" si="121">SUM(BP45)</f>
        <v>0</v>
      </c>
      <c r="BQ44" s="31">
        <f t="shared" si="121"/>
        <v>0</v>
      </c>
      <c r="BR44" s="31">
        <f t="shared" si="121"/>
        <v>0</v>
      </c>
      <c r="BS44" s="31">
        <f t="shared" si="121"/>
        <v>0</v>
      </c>
      <c r="BT44" s="31">
        <f t="shared" si="121"/>
        <v>0</v>
      </c>
      <c r="BU44" s="31">
        <f t="shared" si="121"/>
        <v>0</v>
      </c>
      <c r="BV44" s="31">
        <f t="shared" si="121"/>
        <v>0</v>
      </c>
      <c r="BW44" s="31">
        <f t="shared" si="33"/>
        <v>112160000</v>
      </c>
      <c r="BX44" s="32">
        <f>BW44</f>
        <v>112160000</v>
      </c>
      <c r="BY44" s="32">
        <f t="shared" si="104"/>
        <v>0</v>
      </c>
      <c r="BZ44" s="32"/>
    </row>
    <row r="45" spans="1:78" ht="30.6" hidden="1" customHeight="1" outlineLevel="4" thickBot="1" x14ac:dyDescent="0.25">
      <c r="A45" s="33"/>
      <c r="B45" s="34">
        <f t="shared" si="105"/>
        <v>0</v>
      </c>
      <c r="C45" s="35"/>
      <c r="D45" s="37"/>
      <c r="E45" s="37"/>
      <c r="F45" s="37"/>
      <c r="G45" s="37">
        <f t="shared" si="86"/>
        <v>0</v>
      </c>
      <c r="H45" s="36" t="s">
        <v>134</v>
      </c>
      <c r="I45" s="37">
        <v>3200</v>
      </c>
      <c r="J45" s="38">
        <v>49000000</v>
      </c>
      <c r="K45" s="38"/>
      <c r="L45" s="38"/>
      <c r="M45" s="38"/>
      <c r="N45" s="38"/>
      <c r="O45" s="37">
        <f t="shared" si="2"/>
        <v>49000000</v>
      </c>
      <c r="P45" s="60">
        <f t="shared" si="87"/>
        <v>49000000</v>
      </c>
      <c r="Q45" s="37">
        <v>3200</v>
      </c>
      <c r="R45" s="37">
        <f>2000000+3600000+3400000+94554000</f>
        <v>103554000</v>
      </c>
      <c r="S45" s="37"/>
      <c r="T45" s="37"/>
      <c r="U45" s="37"/>
      <c r="V45" s="37"/>
      <c r="W45" s="55">
        <f t="shared" si="4"/>
        <v>103554000</v>
      </c>
      <c r="X45" s="37">
        <v>3200</v>
      </c>
      <c r="Y45" s="37">
        <v>96200000</v>
      </c>
      <c r="Z45" s="37"/>
      <c r="AA45" s="37"/>
      <c r="AB45" s="37"/>
      <c r="AC45" s="37"/>
      <c r="AD45" s="55">
        <f t="shared" si="23"/>
        <v>96200000</v>
      </c>
      <c r="AE45" s="37">
        <v>96200000</v>
      </c>
      <c r="AF45" s="37"/>
      <c r="AG45" s="37"/>
      <c r="AH45" s="37"/>
      <c r="AI45" s="37"/>
      <c r="AJ45" s="37"/>
      <c r="AK45" s="37"/>
      <c r="AL45" s="37"/>
      <c r="AM45" s="55">
        <f t="shared" si="25"/>
        <v>96200000</v>
      </c>
      <c r="AN45" s="37">
        <v>96200000</v>
      </c>
      <c r="AO45" s="37"/>
      <c r="AP45" s="37"/>
      <c r="AQ45" s="37"/>
      <c r="AR45" s="37"/>
      <c r="AS45" s="37"/>
      <c r="AT45" s="37"/>
      <c r="AU45" s="37"/>
      <c r="AV45" s="55">
        <f t="shared" si="27"/>
        <v>96200000</v>
      </c>
      <c r="AW45" s="37">
        <v>96200000</v>
      </c>
      <c r="AX45" s="37"/>
      <c r="AY45" s="37"/>
      <c r="AZ45" s="37"/>
      <c r="BA45" s="37"/>
      <c r="BB45" s="37"/>
      <c r="BC45" s="37"/>
      <c r="BD45" s="37"/>
      <c r="BE45" s="55">
        <f t="shared" si="29"/>
        <v>96200000</v>
      </c>
      <c r="BF45" s="37">
        <v>96200000</v>
      </c>
      <c r="BG45" s="37"/>
      <c r="BH45" s="37"/>
      <c r="BI45" s="37"/>
      <c r="BJ45" s="37"/>
      <c r="BK45" s="37"/>
      <c r="BL45" s="37"/>
      <c r="BM45" s="37"/>
      <c r="BN45" s="55">
        <f t="shared" si="31"/>
        <v>96200000</v>
      </c>
      <c r="BO45" s="37">
        <v>96200000</v>
      </c>
      <c r="BP45" s="37"/>
      <c r="BQ45" s="37"/>
      <c r="BR45" s="37"/>
      <c r="BS45" s="37"/>
      <c r="BT45" s="37"/>
      <c r="BU45" s="37"/>
      <c r="BV45" s="37"/>
      <c r="BW45" s="55">
        <f t="shared" si="33"/>
        <v>96200000</v>
      </c>
      <c r="BX45" s="37"/>
      <c r="BY45" s="37">
        <f t="shared" si="104"/>
        <v>-96200000</v>
      </c>
      <c r="BZ45" s="37"/>
    </row>
    <row r="46" spans="1:78" ht="30.6" customHeight="1" outlineLevel="3" collapsed="1" thickBot="1" x14ac:dyDescent="0.25">
      <c r="A46" s="27" t="s">
        <v>135</v>
      </c>
      <c r="B46" s="28"/>
      <c r="C46" s="29" t="s">
        <v>136</v>
      </c>
      <c r="D46" s="31">
        <v>62800000</v>
      </c>
      <c r="E46" s="31"/>
      <c r="F46" s="52"/>
      <c r="G46" s="31">
        <f t="shared" si="86"/>
        <v>62800000</v>
      </c>
      <c r="H46" s="30"/>
      <c r="I46" s="31"/>
      <c r="J46" s="32">
        <f>SUM(J47)</f>
        <v>63000000</v>
      </c>
      <c r="K46" s="32"/>
      <c r="L46" s="32"/>
      <c r="M46" s="32"/>
      <c r="N46" s="32"/>
      <c r="O46" s="31">
        <f t="shared" si="2"/>
        <v>63000000</v>
      </c>
      <c r="P46" s="59">
        <f t="shared" si="87"/>
        <v>200000</v>
      </c>
      <c r="Q46" s="31"/>
      <c r="R46" s="31"/>
      <c r="S46" s="31"/>
      <c r="T46" s="31"/>
      <c r="U46" s="31"/>
      <c r="V46" s="31"/>
      <c r="W46" s="31">
        <f t="shared" si="4"/>
        <v>0</v>
      </c>
      <c r="X46" s="31"/>
      <c r="Y46" s="31">
        <v>65000000</v>
      </c>
      <c r="Z46" s="31"/>
      <c r="AA46" s="31"/>
      <c r="AB46" s="31"/>
      <c r="AC46" s="31"/>
      <c r="AD46" s="31">
        <f t="shared" si="23"/>
        <v>65000000</v>
      </c>
      <c r="AE46" s="31">
        <v>65000000</v>
      </c>
      <c r="AF46" s="31"/>
      <c r="AG46" s="31"/>
      <c r="AH46" s="31"/>
      <c r="AI46" s="31"/>
      <c r="AJ46" s="31"/>
      <c r="AK46" s="31"/>
      <c r="AL46" s="31"/>
      <c r="AM46" s="31">
        <f t="shared" si="25"/>
        <v>65000000</v>
      </c>
      <c r="AN46" s="31">
        <v>65000000</v>
      </c>
      <c r="AO46" s="31"/>
      <c r="AP46" s="31"/>
      <c r="AQ46" s="31"/>
      <c r="AR46" s="31"/>
      <c r="AS46" s="31"/>
      <c r="AT46" s="31"/>
      <c r="AU46" s="31"/>
      <c r="AV46" s="31">
        <f t="shared" si="27"/>
        <v>65000000</v>
      </c>
      <c r="AW46" s="31">
        <f>65000000+2400000-67400000</f>
        <v>0</v>
      </c>
      <c r="AX46" s="31"/>
      <c r="AY46" s="31"/>
      <c r="AZ46" s="31"/>
      <c r="BA46" s="31"/>
      <c r="BB46" s="31"/>
      <c r="BC46" s="31"/>
      <c r="BD46" s="31"/>
      <c r="BE46" s="31">
        <f t="shared" si="29"/>
        <v>0</v>
      </c>
      <c r="BF46" s="31">
        <f>65000000+2400000-67400000</f>
        <v>0</v>
      </c>
      <c r="BG46" s="31"/>
      <c r="BH46" s="31"/>
      <c r="BI46" s="31"/>
      <c r="BJ46" s="31"/>
      <c r="BK46" s="31"/>
      <c r="BL46" s="31"/>
      <c r="BM46" s="31"/>
      <c r="BN46" s="31">
        <f t="shared" si="31"/>
        <v>0</v>
      </c>
      <c r="BO46" s="31">
        <f>65000000+2400000-67400000</f>
        <v>0</v>
      </c>
      <c r="BP46" s="31"/>
      <c r="BQ46" s="31"/>
      <c r="BR46" s="31"/>
      <c r="BS46" s="31"/>
      <c r="BT46" s="31"/>
      <c r="BU46" s="31"/>
      <c r="BV46" s="31"/>
      <c r="BW46" s="31">
        <f t="shared" si="33"/>
        <v>0</v>
      </c>
      <c r="BX46" s="32">
        <f>BW46</f>
        <v>0</v>
      </c>
      <c r="BY46" s="32">
        <f t="shared" si="104"/>
        <v>0</v>
      </c>
      <c r="BZ46" s="32"/>
    </row>
    <row r="47" spans="1:78" ht="30.6" hidden="1" customHeight="1" outlineLevel="4" thickBot="1" x14ac:dyDescent="0.25">
      <c r="A47" s="33"/>
      <c r="B47" s="34"/>
      <c r="C47" s="62"/>
      <c r="D47" s="37"/>
      <c r="E47" s="37"/>
      <c r="F47" s="37"/>
      <c r="G47" s="37">
        <f t="shared" si="86"/>
        <v>0</v>
      </c>
      <c r="H47" s="36" t="s">
        <v>134</v>
      </c>
      <c r="I47" s="37">
        <v>320</v>
      </c>
      <c r="J47" s="38">
        <v>63000000</v>
      </c>
      <c r="K47" s="38"/>
      <c r="L47" s="38"/>
      <c r="M47" s="38"/>
      <c r="N47" s="38"/>
      <c r="O47" s="37">
        <f t="shared" si="2"/>
        <v>63000000</v>
      </c>
      <c r="P47" s="60">
        <f t="shared" si="87"/>
        <v>63000000</v>
      </c>
      <c r="Q47" s="37"/>
      <c r="R47" s="37"/>
      <c r="S47" s="37"/>
      <c r="T47" s="37"/>
      <c r="U47" s="37"/>
      <c r="V47" s="37"/>
      <c r="W47" s="37">
        <f t="shared" si="4"/>
        <v>0</v>
      </c>
      <c r="X47" s="37"/>
      <c r="Y47" s="37">
        <v>65000000</v>
      </c>
      <c r="Z47" s="37"/>
      <c r="AA47" s="37"/>
      <c r="AB47" s="37"/>
      <c r="AC47" s="37"/>
      <c r="AD47" s="37">
        <f t="shared" si="23"/>
        <v>65000000</v>
      </c>
      <c r="AE47" s="37">
        <v>65000000</v>
      </c>
      <c r="AF47" s="37"/>
      <c r="AG47" s="37"/>
      <c r="AH47" s="37"/>
      <c r="AI47" s="37"/>
      <c r="AJ47" s="37"/>
      <c r="AK47" s="37"/>
      <c r="AL47" s="37"/>
      <c r="AM47" s="37">
        <f t="shared" si="25"/>
        <v>65000000</v>
      </c>
      <c r="AN47" s="37">
        <v>65000000</v>
      </c>
      <c r="AO47" s="37"/>
      <c r="AP47" s="37"/>
      <c r="AQ47" s="37"/>
      <c r="AR47" s="37"/>
      <c r="AS47" s="37"/>
      <c r="AT47" s="37"/>
      <c r="AU47" s="37"/>
      <c r="AV47" s="37">
        <f t="shared" si="27"/>
        <v>65000000</v>
      </c>
      <c r="AW47" s="37">
        <v>65000000</v>
      </c>
      <c r="AX47" s="37"/>
      <c r="AY47" s="37"/>
      <c r="AZ47" s="37"/>
      <c r="BA47" s="37"/>
      <c r="BB47" s="37"/>
      <c r="BC47" s="37"/>
      <c r="BD47" s="37"/>
      <c r="BE47" s="37">
        <f t="shared" si="29"/>
        <v>65000000</v>
      </c>
      <c r="BF47" s="37">
        <v>65000000</v>
      </c>
      <c r="BG47" s="37"/>
      <c r="BH47" s="37"/>
      <c r="BI47" s="37"/>
      <c r="BJ47" s="37"/>
      <c r="BK47" s="37"/>
      <c r="BL47" s="37"/>
      <c r="BM47" s="37"/>
      <c r="BN47" s="37">
        <f t="shared" si="31"/>
        <v>65000000</v>
      </c>
      <c r="BO47" s="37">
        <v>65000000</v>
      </c>
      <c r="BP47" s="37"/>
      <c r="BQ47" s="37"/>
      <c r="BR47" s="37"/>
      <c r="BS47" s="37"/>
      <c r="BT47" s="37"/>
      <c r="BU47" s="37"/>
      <c r="BV47" s="37"/>
      <c r="BW47" s="37">
        <f t="shared" si="33"/>
        <v>65000000</v>
      </c>
      <c r="BX47" s="37"/>
      <c r="BY47" s="37">
        <f t="shared" si="104"/>
        <v>-65000000</v>
      </c>
      <c r="BZ47" s="37"/>
    </row>
    <row r="48" spans="1:78" ht="30.6" customHeight="1" outlineLevel="1" thickBot="1" x14ac:dyDescent="0.25">
      <c r="A48" s="18">
        <v>0.21113425925925924</v>
      </c>
      <c r="B48" s="19">
        <f t="shared" si="105"/>
        <v>17</v>
      </c>
      <c r="C48" s="20" t="s">
        <v>137</v>
      </c>
      <c r="D48" s="22">
        <f>SUM(D59,D49)</f>
        <v>1964663000</v>
      </c>
      <c r="E48" s="22">
        <f>SUM(E59,E49)</f>
        <v>0</v>
      </c>
      <c r="F48" s="50"/>
      <c r="G48" s="22">
        <f t="shared" si="86"/>
        <v>1964663000</v>
      </c>
      <c r="H48" s="48"/>
      <c r="I48" s="22"/>
      <c r="J48" s="21">
        <f>SUM(J49,J59)</f>
        <v>2394010000</v>
      </c>
      <c r="K48" s="21">
        <f>SUM(K59)</f>
        <v>0</v>
      </c>
      <c r="L48" s="21">
        <f>SUM(L59)</f>
        <v>0</v>
      </c>
      <c r="M48" s="21">
        <f>SUM(M59)</f>
        <v>0</v>
      </c>
      <c r="N48" s="21">
        <f>SUM(N59)</f>
        <v>0</v>
      </c>
      <c r="O48" s="22">
        <f t="shared" si="2"/>
        <v>2394010000</v>
      </c>
      <c r="P48" s="57">
        <f t="shared" si="87"/>
        <v>429347000</v>
      </c>
      <c r="Q48" s="22"/>
      <c r="R48" s="22">
        <f>SUM(R49,R59)</f>
        <v>5191810000</v>
      </c>
      <c r="S48" s="22">
        <f>SUM(S59)</f>
        <v>0</v>
      </c>
      <c r="T48" s="22">
        <f>SUM(T59)</f>
        <v>0</v>
      </c>
      <c r="U48" s="22">
        <f>SUM(U59)</f>
        <v>0</v>
      </c>
      <c r="V48" s="22">
        <f>SUM(V59)</f>
        <v>0</v>
      </c>
      <c r="W48" s="22">
        <f t="shared" si="4"/>
        <v>5191810000</v>
      </c>
      <c r="X48" s="22"/>
      <c r="Y48" s="22">
        <f>SUM(Y49,Y59)</f>
        <v>2454845000</v>
      </c>
      <c r="Z48" s="22">
        <f>SUM(Z59)</f>
        <v>0</v>
      </c>
      <c r="AA48" s="22">
        <f>SUM(AA59)</f>
        <v>0</v>
      </c>
      <c r="AB48" s="22">
        <f>SUM(AB59)</f>
        <v>0</v>
      </c>
      <c r="AC48" s="22">
        <f>SUM(AC59)</f>
        <v>0</v>
      </c>
      <c r="AD48" s="22">
        <f t="shared" si="23"/>
        <v>2454845000</v>
      </c>
      <c r="AE48" s="22">
        <f>SUM(AE49,AE59)</f>
        <v>2454845000</v>
      </c>
      <c r="AF48" s="22">
        <f t="shared" ref="AF48:AL48" si="122">SUM(AF59)</f>
        <v>0</v>
      </c>
      <c r="AG48" s="22">
        <f t="shared" si="122"/>
        <v>0</v>
      </c>
      <c r="AH48" s="22">
        <f t="shared" si="122"/>
        <v>0</v>
      </c>
      <c r="AI48" s="22">
        <f t="shared" si="122"/>
        <v>0</v>
      </c>
      <c r="AJ48" s="22">
        <f t="shared" si="122"/>
        <v>0</v>
      </c>
      <c r="AK48" s="22">
        <f t="shared" si="122"/>
        <v>0</v>
      </c>
      <c r="AL48" s="22">
        <f t="shared" si="122"/>
        <v>0</v>
      </c>
      <c r="AM48" s="22">
        <f t="shared" si="25"/>
        <v>2454845000</v>
      </c>
      <c r="AN48" s="22">
        <f>SUM(AN49,AN59)</f>
        <v>2454845000</v>
      </c>
      <c r="AO48" s="22">
        <f t="shared" ref="AO48:AU48" si="123">SUM(AO59)</f>
        <v>0</v>
      </c>
      <c r="AP48" s="22">
        <f t="shared" si="123"/>
        <v>0</v>
      </c>
      <c r="AQ48" s="22">
        <f t="shared" si="123"/>
        <v>0</v>
      </c>
      <c r="AR48" s="22">
        <f t="shared" si="123"/>
        <v>0</v>
      </c>
      <c r="AS48" s="22">
        <f t="shared" si="123"/>
        <v>0</v>
      </c>
      <c r="AT48" s="22">
        <f t="shared" si="123"/>
        <v>0</v>
      </c>
      <c r="AU48" s="22">
        <f t="shared" si="123"/>
        <v>0</v>
      </c>
      <c r="AV48" s="22">
        <f t="shared" si="27"/>
        <v>2454845000</v>
      </c>
      <c r="AW48" s="22">
        <f>SUM(AW49,AW59)</f>
        <v>2509560000</v>
      </c>
      <c r="AX48" s="22">
        <f t="shared" ref="AX48:BD48" si="124">SUM(AX59)</f>
        <v>0</v>
      </c>
      <c r="AY48" s="22">
        <f t="shared" si="124"/>
        <v>0</v>
      </c>
      <c r="AZ48" s="22">
        <f t="shared" si="124"/>
        <v>0</v>
      </c>
      <c r="BA48" s="22">
        <f t="shared" si="124"/>
        <v>0</v>
      </c>
      <c r="BB48" s="22">
        <f t="shared" si="124"/>
        <v>0</v>
      </c>
      <c r="BC48" s="22">
        <f t="shared" si="124"/>
        <v>0</v>
      </c>
      <c r="BD48" s="22">
        <f t="shared" si="124"/>
        <v>0</v>
      </c>
      <c r="BE48" s="22">
        <f t="shared" si="29"/>
        <v>2509560000</v>
      </c>
      <c r="BF48" s="22">
        <f>SUM(BF49,BF59)</f>
        <v>2509560000</v>
      </c>
      <c r="BG48" s="22">
        <f t="shared" ref="BG48:BM48" si="125">SUM(BG59)</f>
        <v>0</v>
      </c>
      <c r="BH48" s="22">
        <f t="shared" si="125"/>
        <v>0</v>
      </c>
      <c r="BI48" s="22">
        <f t="shared" si="125"/>
        <v>0</v>
      </c>
      <c r="BJ48" s="22">
        <f t="shared" si="125"/>
        <v>0</v>
      </c>
      <c r="BK48" s="22">
        <f t="shared" si="125"/>
        <v>0</v>
      </c>
      <c r="BL48" s="22">
        <f t="shared" si="125"/>
        <v>0</v>
      </c>
      <c r="BM48" s="22">
        <f t="shared" si="125"/>
        <v>0</v>
      </c>
      <c r="BN48" s="22">
        <f t="shared" si="31"/>
        <v>2509560000</v>
      </c>
      <c r="BO48" s="22">
        <f>SUM(BO49,BO59)</f>
        <v>2233797000</v>
      </c>
      <c r="BP48" s="22">
        <f t="shared" ref="BP48:BV48" si="126">SUM(BP59)</f>
        <v>0</v>
      </c>
      <c r="BQ48" s="22">
        <f t="shared" si="126"/>
        <v>0</v>
      </c>
      <c r="BR48" s="22">
        <f t="shared" si="126"/>
        <v>0</v>
      </c>
      <c r="BS48" s="22">
        <f t="shared" si="126"/>
        <v>0</v>
      </c>
      <c r="BT48" s="22">
        <f t="shared" si="126"/>
        <v>0</v>
      </c>
      <c r="BU48" s="22">
        <f t="shared" si="126"/>
        <v>0</v>
      </c>
      <c r="BV48" s="22">
        <f t="shared" si="126"/>
        <v>0</v>
      </c>
      <c r="BW48" s="22">
        <f t="shared" si="33"/>
        <v>2233797000</v>
      </c>
      <c r="BX48" s="22">
        <f>SUM(BX49,BX59)</f>
        <v>2233797000</v>
      </c>
      <c r="BY48" s="22">
        <f t="shared" si="104"/>
        <v>0</v>
      </c>
      <c r="BZ48" s="22"/>
    </row>
    <row r="49" spans="1:78" ht="30.6" customHeight="1" outlineLevel="2" thickBot="1" x14ac:dyDescent="0.25">
      <c r="A49" s="23" t="s">
        <v>138</v>
      </c>
      <c r="B49" s="24">
        <f t="shared" si="105"/>
        <v>12</v>
      </c>
      <c r="C49" s="40" t="s">
        <v>139</v>
      </c>
      <c r="D49" s="26">
        <f>SUM(D50,D54)</f>
        <v>687615000</v>
      </c>
      <c r="E49" s="26">
        <f>SUM(E50,E54)</f>
        <v>0</v>
      </c>
      <c r="F49" s="51"/>
      <c r="G49" s="26">
        <f t="shared" si="86"/>
        <v>687615000</v>
      </c>
      <c r="H49" s="49"/>
      <c r="I49" s="26"/>
      <c r="J49" s="25">
        <f>SUM(J50,J54)</f>
        <v>341010000</v>
      </c>
      <c r="K49" s="25">
        <f>SUM(K50,K60,K66)</f>
        <v>0</v>
      </c>
      <c r="L49" s="25">
        <f>SUM(L50,L60,L66)</f>
        <v>0</v>
      </c>
      <c r="M49" s="25">
        <f>SUM(M50,M60,M66)</f>
        <v>0</v>
      </c>
      <c r="N49" s="25">
        <f>SUM(N50,N60,N66)</f>
        <v>0</v>
      </c>
      <c r="O49" s="26">
        <f t="shared" si="2"/>
        <v>341010000</v>
      </c>
      <c r="P49" s="58">
        <f t="shared" si="87"/>
        <v>-346605000</v>
      </c>
      <c r="Q49" s="26"/>
      <c r="R49" s="25">
        <f>SUM(R50,R54)</f>
        <v>943010000</v>
      </c>
      <c r="S49" s="26">
        <f>SUM(S50,S60,S66)</f>
        <v>0</v>
      </c>
      <c r="T49" s="26">
        <f>SUM(T50,T60,T66)</f>
        <v>0</v>
      </c>
      <c r="U49" s="26">
        <f>SUM(U50,U60,U66)</f>
        <v>0</v>
      </c>
      <c r="V49" s="26">
        <f>SUM(V50,V60,V66)</f>
        <v>0</v>
      </c>
      <c r="W49" s="26">
        <f t="shared" si="4"/>
        <v>943010000</v>
      </c>
      <c r="X49" s="26"/>
      <c r="Y49" s="25">
        <f>SUM(Y50,Y54)</f>
        <v>341110000</v>
      </c>
      <c r="Z49" s="26">
        <f>SUM(Z50,Z60,Z66)</f>
        <v>0</v>
      </c>
      <c r="AA49" s="26">
        <f>SUM(AA50,AA60,AA66)</f>
        <v>0</v>
      </c>
      <c r="AB49" s="26">
        <f>SUM(AB50,AB60,AB66)</f>
        <v>0</v>
      </c>
      <c r="AC49" s="26">
        <f>SUM(AC50,AC60,AC66)</f>
        <v>0</v>
      </c>
      <c r="AD49" s="26">
        <f t="shared" si="23"/>
        <v>341110000</v>
      </c>
      <c r="AE49" s="25">
        <f>SUM(AE50,AE54)</f>
        <v>341110000</v>
      </c>
      <c r="AF49" s="26">
        <f t="shared" ref="AF49:AL49" si="127">SUM(AF50,AF60,AF66)</f>
        <v>0</v>
      </c>
      <c r="AG49" s="26">
        <f t="shared" si="127"/>
        <v>0</v>
      </c>
      <c r="AH49" s="26">
        <f t="shared" si="127"/>
        <v>0</v>
      </c>
      <c r="AI49" s="26">
        <f t="shared" si="127"/>
        <v>0</v>
      </c>
      <c r="AJ49" s="26">
        <f t="shared" si="127"/>
        <v>0</v>
      </c>
      <c r="AK49" s="26">
        <f t="shared" si="127"/>
        <v>0</v>
      </c>
      <c r="AL49" s="26">
        <f t="shared" si="127"/>
        <v>0</v>
      </c>
      <c r="AM49" s="26">
        <f t="shared" si="25"/>
        <v>341110000</v>
      </c>
      <c r="AN49" s="25">
        <f>SUM(AN50,AN54)</f>
        <v>341110000</v>
      </c>
      <c r="AO49" s="26">
        <f t="shared" ref="AO49:AU49" si="128">SUM(AO50,AO60,AO66)</f>
        <v>0</v>
      </c>
      <c r="AP49" s="26">
        <f t="shared" si="128"/>
        <v>0</v>
      </c>
      <c r="AQ49" s="26">
        <f t="shared" si="128"/>
        <v>0</v>
      </c>
      <c r="AR49" s="26">
        <f t="shared" si="128"/>
        <v>0</v>
      </c>
      <c r="AS49" s="26">
        <f t="shared" si="128"/>
        <v>0</v>
      </c>
      <c r="AT49" s="26">
        <f t="shared" si="128"/>
        <v>0</v>
      </c>
      <c r="AU49" s="26">
        <f t="shared" si="128"/>
        <v>0</v>
      </c>
      <c r="AV49" s="26">
        <f t="shared" si="27"/>
        <v>341110000</v>
      </c>
      <c r="AW49" s="25">
        <f>SUM(AW50,AW54)</f>
        <v>342110000</v>
      </c>
      <c r="AX49" s="26">
        <f t="shared" ref="AX49:BD49" si="129">SUM(AX50,AX60,AX66)</f>
        <v>0</v>
      </c>
      <c r="AY49" s="26">
        <f t="shared" si="129"/>
        <v>0</v>
      </c>
      <c r="AZ49" s="26">
        <f t="shared" si="129"/>
        <v>0</v>
      </c>
      <c r="BA49" s="26">
        <f t="shared" si="129"/>
        <v>0</v>
      </c>
      <c r="BB49" s="26">
        <f t="shared" si="129"/>
        <v>0</v>
      </c>
      <c r="BC49" s="26">
        <f t="shared" si="129"/>
        <v>0</v>
      </c>
      <c r="BD49" s="26">
        <f t="shared" si="129"/>
        <v>0</v>
      </c>
      <c r="BE49" s="26">
        <f t="shared" si="29"/>
        <v>342110000</v>
      </c>
      <c r="BF49" s="25">
        <f>SUM(BF50,BF54)</f>
        <v>342110000</v>
      </c>
      <c r="BG49" s="26">
        <f t="shared" ref="BG49:BM49" si="130">SUM(BG50,BG60,BG66)</f>
        <v>0</v>
      </c>
      <c r="BH49" s="26">
        <f t="shared" si="130"/>
        <v>0</v>
      </c>
      <c r="BI49" s="26">
        <f t="shared" si="130"/>
        <v>0</v>
      </c>
      <c r="BJ49" s="26">
        <f t="shared" si="130"/>
        <v>0</v>
      </c>
      <c r="BK49" s="26">
        <f t="shared" si="130"/>
        <v>0</v>
      </c>
      <c r="BL49" s="26">
        <f t="shared" si="130"/>
        <v>0</v>
      </c>
      <c r="BM49" s="26">
        <f t="shared" si="130"/>
        <v>0</v>
      </c>
      <c r="BN49" s="26">
        <f t="shared" si="31"/>
        <v>342110000</v>
      </c>
      <c r="BO49" s="26">
        <f t="shared" ref="BO49:BV49" si="131">SUM(BO50,BO54)</f>
        <v>342110000</v>
      </c>
      <c r="BP49" s="26">
        <f t="shared" si="131"/>
        <v>0</v>
      </c>
      <c r="BQ49" s="26">
        <f t="shared" si="131"/>
        <v>0</v>
      </c>
      <c r="BR49" s="26">
        <f t="shared" si="131"/>
        <v>0</v>
      </c>
      <c r="BS49" s="26">
        <f t="shared" si="131"/>
        <v>0</v>
      </c>
      <c r="BT49" s="26">
        <f t="shared" si="131"/>
        <v>0</v>
      </c>
      <c r="BU49" s="26">
        <f t="shared" si="131"/>
        <v>0</v>
      </c>
      <c r="BV49" s="26">
        <f t="shared" si="131"/>
        <v>0</v>
      </c>
      <c r="BW49" s="26">
        <f t="shared" si="33"/>
        <v>342110000</v>
      </c>
      <c r="BX49" s="26">
        <f>SUM(BX50,BX54)</f>
        <v>342110000</v>
      </c>
      <c r="BY49" s="26">
        <f t="shared" si="104"/>
        <v>0</v>
      </c>
      <c r="BZ49" s="26"/>
    </row>
    <row r="50" spans="1:78" ht="30.6" customHeight="1" outlineLevel="3" thickBot="1" x14ac:dyDescent="0.25">
      <c r="A50" s="27" t="s">
        <v>140</v>
      </c>
      <c r="B50" s="28">
        <f t="shared" si="105"/>
        <v>16</v>
      </c>
      <c r="C50" s="29" t="s">
        <v>141</v>
      </c>
      <c r="D50" s="31">
        <v>602337000</v>
      </c>
      <c r="E50" s="31"/>
      <c r="F50" s="52"/>
      <c r="G50" s="31">
        <f t="shared" si="86"/>
        <v>602337000</v>
      </c>
      <c r="H50" s="30"/>
      <c r="I50" s="31"/>
      <c r="J50" s="32">
        <f>SUM(J51:J53)</f>
        <v>252510000</v>
      </c>
      <c r="K50" s="32">
        <f>SUM(K59)</f>
        <v>0</v>
      </c>
      <c r="L50" s="32">
        <f>SUM(L59)</f>
        <v>0</v>
      </c>
      <c r="M50" s="32">
        <f>SUM(M59)</f>
        <v>0</v>
      </c>
      <c r="N50" s="32">
        <f>SUM(N59)</f>
        <v>0</v>
      </c>
      <c r="O50" s="31">
        <f t="shared" si="2"/>
        <v>252510000</v>
      </c>
      <c r="P50" s="59">
        <f t="shared" si="87"/>
        <v>-349827000</v>
      </c>
      <c r="Q50" s="31"/>
      <c r="R50" s="31">
        <f>SUM(R51:R53)</f>
        <v>854510000</v>
      </c>
      <c r="S50" s="31">
        <f>SUM(S59)</f>
        <v>0</v>
      </c>
      <c r="T50" s="31">
        <f>SUM(T59)</f>
        <v>0</v>
      </c>
      <c r="U50" s="31">
        <f>SUM(U59)</f>
        <v>0</v>
      </c>
      <c r="V50" s="31">
        <f>SUM(V59)</f>
        <v>0</v>
      </c>
      <c r="W50" s="31">
        <f t="shared" si="4"/>
        <v>854510000</v>
      </c>
      <c r="X50" s="31"/>
      <c r="Y50" s="31">
        <v>252610000</v>
      </c>
      <c r="Z50" s="31">
        <f>SUM(Z59)</f>
        <v>0</v>
      </c>
      <c r="AA50" s="31">
        <f>SUM(AA59)</f>
        <v>0</v>
      </c>
      <c r="AB50" s="31">
        <f>SUM(AB59)</f>
        <v>0</v>
      </c>
      <c r="AC50" s="31">
        <f>SUM(AC59)</f>
        <v>0</v>
      </c>
      <c r="AD50" s="31">
        <f t="shared" si="23"/>
        <v>252610000</v>
      </c>
      <c r="AE50" s="31">
        <v>252610000</v>
      </c>
      <c r="AF50" s="31">
        <f t="shared" ref="AF50:AL50" si="132">SUM(AF59)</f>
        <v>0</v>
      </c>
      <c r="AG50" s="31">
        <f t="shared" si="132"/>
        <v>0</v>
      </c>
      <c r="AH50" s="31">
        <f t="shared" si="132"/>
        <v>0</v>
      </c>
      <c r="AI50" s="31">
        <f t="shared" si="132"/>
        <v>0</v>
      </c>
      <c r="AJ50" s="31">
        <f t="shared" si="132"/>
        <v>0</v>
      </c>
      <c r="AK50" s="31">
        <f t="shared" si="132"/>
        <v>0</v>
      </c>
      <c r="AL50" s="31">
        <f t="shared" si="132"/>
        <v>0</v>
      </c>
      <c r="AM50" s="31">
        <f t="shared" si="25"/>
        <v>252610000</v>
      </c>
      <c r="AN50" s="31">
        <v>252610000</v>
      </c>
      <c r="AO50" s="31">
        <f t="shared" ref="AO50:AU50" si="133">SUM(AO59)</f>
        <v>0</v>
      </c>
      <c r="AP50" s="31">
        <f t="shared" si="133"/>
        <v>0</v>
      </c>
      <c r="AQ50" s="31">
        <f t="shared" si="133"/>
        <v>0</v>
      </c>
      <c r="AR50" s="31">
        <f t="shared" si="133"/>
        <v>0</v>
      </c>
      <c r="AS50" s="31">
        <f t="shared" si="133"/>
        <v>0</v>
      </c>
      <c r="AT50" s="31">
        <f t="shared" si="133"/>
        <v>0</v>
      </c>
      <c r="AU50" s="31">
        <f t="shared" si="133"/>
        <v>0</v>
      </c>
      <c r="AV50" s="31">
        <f t="shared" si="27"/>
        <v>252610000</v>
      </c>
      <c r="AW50" s="31">
        <f>252610000+1000000</f>
        <v>253610000</v>
      </c>
      <c r="AX50" s="31">
        <f t="shared" ref="AX50:BD50" si="134">SUM(AX59)</f>
        <v>0</v>
      </c>
      <c r="AY50" s="31">
        <f t="shared" si="134"/>
        <v>0</v>
      </c>
      <c r="AZ50" s="31">
        <f t="shared" si="134"/>
        <v>0</v>
      </c>
      <c r="BA50" s="31">
        <f t="shared" si="134"/>
        <v>0</v>
      </c>
      <c r="BB50" s="31">
        <f t="shared" si="134"/>
        <v>0</v>
      </c>
      <c r="BC50" s="31">
        <f t="shared" si="134"/>
        <v>0</v>
      </c>
      <c r="BD50" s="31">
        <f t="shared" si="134"/>
        <v>0</v>
      </c>
      <c r="BE50" s="31">
        <f t="shared" si="29"/>
        <v>253610000</v>
      </c>
      <c r="BF50" s="31">
        <f>252610000+1000000</f>
        <v>253610000</v>
      </c>
      <c r="BG50" s="31">
        <f t="shared" ref="BG50:BM50" si="135">SUM(BG59)</f>
        <v>0</v>
      </c>
      <c r="BH50" s="31">
        <f t="shared" si="135"/>
        <v>0</v>
      </c>
      <c r="BI50" s="31">
        <f t="shared" si="135"/>
        <v>0</v>
      </c>
      <c r="BJ50" s="31">
        <f t="shared" si="135"/>
        <v>0</v>
      </c>
      <c r="BK50" s="31">
        <f t="shared" si="135"/>
        <v>0</v>
      </c>
      <c r="BL50" s="31">
        <f t="shared" si="135"/>
        <v>0</v>
      </c>
      <c r="BM50" s="31">
        <f t="shared" si="135"/>
        <v>0</v>
      </c>
      <c r="BN50" s="31">
        <f t="shared" si="31"/>
        <v>253610000</v>
      </c>
      <c r="BO50" s="31">
        <f>252610000+1000000</f>
        <v>253610000</v>
      </c>
      <c r="BP50" s="31">
        <f t="shared" ref="BP50:BV50" si="136">SUM(BP59)</f>
        <v>0</v>
      </c>
      <c r="BQ50" s="31">
        <f t="shared" si="136"/>
        <v>0</v>
      </c>
      <c r="BR50" s="31">
        <f t="shared" si="136"/>
        <v>0</v>
      </c>
      <c r="BS50" s="31">
        <f t="shared" si="136"/>
        <v>0</v>
      </c>
      <c r="BT50" s="31">
        <f t="shared" si="136"/>
        <v>0</v>
      </c>
      <c r="BU50" s="31">
        <f t="shared" si="136"/>
        <v>0</v>
      </c>
      <c r="BV50" s="31">
        <f t="shared" si="136"/>
        <v>0</v>
      </c>
      <c r="BW50" s="31">
        <f t="shared" si="33"/>
        <v>253610000</v>
      </c>
      <c r="BX50" s="32">
        <f>BW50</f>
        <v>253610000</v>
      </c>
      <c r="BY50" s="32">
        <f t="shared" si="104"/>
        <v>0</v>
      </c>
      <c r="BZ50" s="32"/>
    </row>
    <row r="51" spans="1:78" ht="30.6" customHeight="1" outlineLevel="3" thickBot="1" x14ac:dyDescent="0.25">
      <c r="A51" s="63"/>
      <c r="B51" s="64"/>
      <c r="C51" s="35"/>
      <c r="D51" s="65"/>
      <c r="E51" s="65"/>
      <c r="F51" s="42"/>
      <c r="G51" s="65">
        <f t="shared" si="86"/>
        <v>0</v>
      </c>
      <c r="H51" s="66"/>
      <c r="I51" s="38">
        <v>2</v>
      </c>
      <c r="J51" s="38">
        <v>16000000</v>
      </c>
      <c r="K51" s="67"/>
      <c r="L51" s="67"/>
      <c r="M51" s="67"/>
      <c r="N51" s="67"/>
      <c r="O51" s="65">
        <f t="shared" si="2"/>
        <v>16000000</v>
      </c>
      <c r="P51" s="68">
        <f t="shared" si="87"/>
        <v>16000000</v>
      </c>
      <c r="Q51" s="65">
        <v>0</v>
      </c>
      <c r="R51" s="65">
        <v>0</v>
      </c>
      <c r="S51" s="65"/>
      <c r="T51" s="65"/>
      <c r="U51" s="65"/>
      <c r="V51" s="65"/>
      <c r="W51" s="69">
        <f t="shared" si="4"/>
        <v>0</v>
      </c>
      <c r="X51" s="65">
        <v>0</v>
      </c>
      <c r="Y51" s="65">
        <v>0</v>
      </c>
      <c r="Z51" s="65"/>
      <c r="AA51" s="65"/>
      <c r="AB51" s="65"/>
      <c r="AC51" s="65"/>
      <c r="AD51" s="69">
        <f t="shared" si="23"/>
        <v>0</v>
      </c>
      <c r="AE51" s="65">
        <v>0</v>
      </c>
      <c r="AF51" s="65"/>
      <c r="AG51" s="65"/>
      <c r="AH51" s="65"/>
      <c r="AI51" s="65"/>
      <c r="AJ51" s="65"/>
      <c r="AK51" s="65"/>
      <c r="AL51" s="65"/>
      <c r="AM51" s="69">
        <f t="shared" si="25"/>
        <v>0</v>
      </c>
      <c r="AN51" s="65">
        <v>0</v>
      </c>
      <c r="AO51" s="65"/>
      <c r="AP51" s="65"/>
      <c r="AQ51" s="65"/>
      <c r="AR51" s="65"/>
      <c r="AS51" s="65"/>
      <c r="AT51" s="65"/>
      <c r="AU51" s="65"/>
      <c r="AV51" s="69">
        <f t="shared" si="27"/>
        <v>0</v>
      </c>
      <c r="AW51" s="65">
        <v>0</v>
      </c>
      <c r="AX51" s="65"/>
      <c r="AY51" s="65"/>
      <c r="AZ51" s="65"/>
      <c r="BA51" s="65"/>
      <c r="BB51" s="65"/>
      <c r="BC51" s="65"/>
      <c r="BD51" s="65"/>
      <c r="BE51" s="69">
        <f t="shared" si="29"/>
        <v>0</v>
      </c>
      <c r="BF51" s="65">
        <v>0</v>
      </c>
      <c r="BG51" s="65"/>
      <c r="BH51" s="65"/>
      <c r="BI51" s="65"/>
      <c r="BJ51" s="65"/>
      <c r="BK51" s="65"/>
      <c r="BL51" s="65"/>
      <c r="BM51" s="65"/>
      <c r="BN51" s="69">
        <f t="shared" si="31"/>
        <v>0</v>
      </c>
      <c r="BO51" s="65">
        <v>0</v>
      </c>
      <c r="BP51" s="65"/>
      <c r="BQ51" s="65"/>
      <c r="BR51" s="65"/>
      <c r="BS51" s="65"/>
      <c r="BT51" s="65"/>
      <c r="BU51" s="65"/>
      <c r="BV51" s="65"/>
      <c r="BW51" s="69">
        <f t="shared" si="33"/>
        <v>0</v>
      </c>
      <c r="BX51" s="65"/>
      <c r="BY51" s="65">
        <f t="shared" si="104"/>
        <v>0</v>
      </c>
      <c r="BZ51" s="65"/>
    </row>
    <row r="52" spans="1:78" ht="16.5" outlineLevel="3" collapsed="1" thickBot="1" x14ac:dyDescent="0.25">
      <c r="A52" s="63"/>
      <c r="B52" s="64"/>
      <c r="C52" s="35"/>
      <c r="D52" s="65"/>
      <c r="E52" s="65"/>
      <c r="F52" s="42"/>
      <c r="G52" s="65">
        <f t="shared" si="86"/>
        <v>0</v>
      </c>
      <c r="H52" s="66"/>
      <c r="I52" s="38">
        <v>46</v>
      </c>
      <c r="J52" s="38">
        <v>150000000</v>
      </c>
      <c r="K52" s="67"/>
      <c r="L52" s="67"/>
      <c r="M52" s="67"/>
      <c r="N52" s="67"/>
      <c r="O52" s="65">
        <f t="shared" si="2"/>
        <v>150000000</v>
      </c>
      <c r="P52" s="68">
        <f t="shared" si="87"/>
        <v>150000000</v>
      </c>
      <c r="Q52" s="70">
        <f>46*4</f>
        <v>184</v>
      </c>
      <c r="R52" s="70">
        <v>768000000</v>
      </c>
      <c r="S52" s="65"/>
      <c r="T52" s="65"/>
      <c r="U52" s="65"/>
      <c r="V52" s="65"/>
      <c r="W52" s="70">
        <f t="shared" si="4"/>
        <v>768000000</v>
      </c>
      <c r="X52" s="70">
        <f>46*4</f>
        <v>184</v>
      </c>
      <c r="Y52" s="70">
        <v>252610000</v>
      </c>
      <c r="Z52" s="65"/>
      <c r="AA52" s="65"/>
      <c r="AB52" s="65"/>
      <c r="AC52" s="65"/>
      <c r="AD52" s="70">
        <f t="shared" si="23"/>
        <v>252610000</v>
      </c>
      <c r="AE52" s="70">
        <v>252610000</v>
      </c>
      <c r="AF52" s="65"/>
      <c r="AG52" s="65"/>
      <c r="AH52" s="65"/>
      <c r="AI52" s="65"/>
      <c r="AJ52" s="65"/>
      <c r="AK52" s="65"/>
      <c r="AL52" s="65"/>
      <c r="AM52" s="70">
        <f t="shared" si="25"/>
        <v>252610000</v>
      </c>
      <c r="AN52" s="70">
        <v>252610000</v>
      </c>
      <c r="AO52" s="65"/>
      <c r="AP52" s="65"/>
      <c r="AQ52" s="65"/>
      <c r="AR52" s="65"/>
      <c r="AS52" s="65"/>
      <c r="AT52" s="65"/>
      <c r="AU52" s="65"/>
      <c r="AV52" s="70">
        <f t="shared" si="27"/>
        <v>252610000</v>
      </c>
      <c r="AW52" s="70">
        <v>252610000</v>
      </c>
      <c r="AX52" s="65"/>
      <c r="AY52" s="65"/>
      <c r="AZ52" s="65"/>
      <c r="BA52" s="65"/>
      <c r="BB52" s="65"/>
      <c r="BC52" s="65"/>
      <c r="BD52" s="65"/>
      <c r="BE52" s="70">
        <f t="shared" si="29"/>
        <v>252610000</v>
      </c>
      <c r="BF52" s="70">
        <v>252610000</v>
      </c>
      <c r="BG52" s="65"/>
      <c r="BH52" s="65"/>
      <c r="BI52" s="65"/>
      <c r="BJ52" s="65"/>
      <c r="BK52" s="65"/>
      <c r="BL52" s="65"/>
      <c r="BM52" s="65"/>
      <c r="BN52" s="70">
        <f t="shared" si="31"/>
        <v>252610000</v>
      </c>
      <c r="BO52" s="70">
        <v>252610000</v>
      </c>
      <c r="BP52" s="65"/>
      <c r="BQ52" s="65"/>
      <c r="BR52" s="65"/>
      <c r="BS52" s="65"/>
      <c r="BT52" s="65"/>
      <c r="BU52" s="65"/>
      <c r="BV52" s="65"/>
      <c r="BW52" s="70">
        <f t="shared" si="33"/>
        <v>252610000</v>
      </c>
      <c r="BX52" s="65"/>
      <c r="BY52" s="65">
        <f t="shared" si="104"/>
        <v>-252610000</v>
      </c>
      <c r="BZ52" s="65"/>
    </row>
    <row r="53" spans="1:78" ht="30.6" hidden="1" customHeight="1" outlineLevel="4" thickBot="1" x14ac:dyDescent="0.25">
      <c r="A53" s="33"/>
      <c r="B53" s="34"/>
      <c r="C53" s="35"/>
      <c r="D53" s="37"/>
      <c r="E53" s="37"/>
      <c r="F53" s="37"/>
      <c r="G53" s="37">
        <f t="shared" si="86"/>
        <v>0</v>
      </c>
      <c r="H53" s="36"/>
      <c r="I53" s="38">
        <v>120</v>
      </c>
      <c r="J53" s="38">
        <f>252510000-(J51+J52)</f>
        <v>86510000</v>
      </c>
      <c r="K53" s="38"/>
      <c r="L53" s="38"/>
      <c r="M53" s="38"/>
      <c r="N53" s="38"/>
      <c r="O53" s="65">
        <f t="shared" si="2"/>
        <v>86510000</v>
      </c>
      <c r="P53" s="60">
        <f t="shared" si="87"/>
        <v>86510000</v>
      </c>
      <c r="Q53" s="55">
        <v>120</v>
      </c>
      <c r="R53" s="55">
        <v>86510000</v>
      </c>
      <c r="S53" s="37"/>
      <c r="T53" s="37"/>
      <c r="U53" s="37"/>
      <c r="V53" s="37"/>
      <c r="W53" s="69">
        <f t="shared" si="4"/>
        <v>86510000</v>
      </c>
      <c r="X53" s="55">
        <v>120</v>
      </c>
      <c r="Y53" s="55">
        <v>86510000</v>
      </c>
      <c r="Z53" s="37"/>
      <c r="AA53" s="37"/>
      <c r="AB53" s="37"/>
      <c r="AC53" s="37"/>
      <c r="AD53" s="69">
        <f t="shared" si="23"/>
        <v>86510000</v>
      </c>
      <c r="AE53" s="55">
        <v>86510000</v>
      </c>
      <c r="AF53" s="37"/>
      <c r="AG53" s="37"/>
      <c r="AH53" s="37"/>
      <c r="AI53" s="37"/>
      <c r="AJ53" s="37"/>
      <c r="AK53" s="37"/>
      <c r="AL53" s="37"/>
      <c r="AM53" s="69">
        <f t="shared" si="25"/>
        <v>86510000</v>
      </c>
      <c r="AN53" s="55">
        <v>86510000</v>
      </c>
      <c r="AO53" s="37"/>
      <c r="AP53" s="37"/>
      <c r="AQ53" s="37"/>
      <c r="AR53" s="37"/>
      <c r="AS53" s="37"/>
      <c r="AT53" s="37"/>
      <c r="AU53" s="37"/>
      <c r="AV53" s="69">
        <f t="shared" si="27"/>
        <v>86510000</v>
      </c>
      <c r="AW53" s="55">
        <v>86510000</v>
      </c>
      <c r="AX53" s="37"/>
      <c r="AY53" s="37"/>
      <c r="AZ53" s="37"/>
      <c r="BA53" s="37"/>
      <c r="BB53" s="37"/>
      <c r="BC53" s="37"/>
      <c r="BD53" s="37"/>
      <c r="BE53" s="69">
        <f t="shared" si="29"/>
        <v>86510000</v>
      </c>
      <c r="BF53" s="55">
        <v>86510000</v>
      </c>
      <c r="BG53" s="37"/>
      <c r="BH53" s="37"/>
      <c r="BI53" s="37"/>
      <c r="BJ53" s="37"/>
      <c r="BK53" s="37"/>
      <c r="BL53" s="37"/>
      <c r="BM53" s="37"/>
      <c r="BN53" s="69">
        <f t="shared" si="31"/>
        <v>86510000</v>
      </c>
      <c r="BO53" s="55">
        <v>86510000</v>
      </c>
      <c r="BP53" s="37"/>
      <c r="BQ53" s="37"/>
      <c r="BR53" s="37"/>
      <c r="BS53" s="37"/>
      <c r="BT53" s="37"/>
      <c r="BU53" s="37"/>
      <c r="BV53" s="37"/>
      <c r="BW53" s="69">
        <f t="shared" si="33"/>
        <v>86510000</v>
      </c>
      <c r="BX53" s="37"/>
      <c r="BY53" s="37">
        <f t="shared" si="104"/>
        <v>-86510000</v>
      </c>
      <c r="BZ53" s="37"/>
    </row>
    <row r="54" spans="1:78" ht="30.6" customHeight="1" outlineLevel="3" thickBot="1" x14ac:dyDescent="0.25">
      <c r="A54" s="27" t="s">
        <v>142</v>
      </c>
      <c r="B54" s="28">
        <f t="shared" si="105"/>
        <v>15</v>
      </c>
      <c r="C54" s="29" t="s">
        <v>143</v>
      </c>
      <c r="D54" s="31">
        <v>85278000</v>
      </c>
      <c r="E54" s="31"/>
      <c r="F54" s="52"/>
      <c r="G54" s="31">
        <f t="shared" si="86"/>
        <v>85278000</v>
      </c>
      <c r="H54" s="30"/>
      <c r="I54" s="31"/>
      <c r="J54" s="32">
        <f>SUM(J55:J58)</f>
        <v>88500000</v>
      </c>
      <c r="K54" s="32"/>
      <c r="L54" s="32"/>
      <c r="M54" s="32"/>
      <c r="N54" s="32"/>
      <c r="O54" s="31">
        <f t="shared" si="2"/>
        <v>88500000</v>
      </c>
      <c r="P54" s="59">
        <f t="shared" si="87"/>
        <v>3222000</v>
      </c>
      <c r="Q54" s="31"/>
      <c r="R54" s="31">
        <f>SUM(R55:R58)</f>
        <v>88500000</v>
      </c>
      <c r="S54" s="31"/>
      <c r="T54" s="31"/>
      <c r="U54" s="31"/>
      <c r="V54" s="31"/>
      <c r="W54" s="31">
        <f t="shared" si="4"/>
        <v>88500000</v>
      </c>
      <c r="X54" s="31"/>
      <c r="Y54" s="31">
        <f>SUM(Y55:Y58)</f>
        <v>88500000</v>
      </c>
      <c r="Z54" s="31"/>
      <c r="AA54" s="31"/>
      <c r="AB54" s="31"/>
      <c r="AC54" s="31"/>
      <c r="AD54" s="31">
        <f t="shared" si="23"/>
        <v>88500000</v>
      </c>
      <c r="AE54" s="31">
        <f>SUM(AE55:AE58)</f>
        <v>88500000</v>
      </c>
      <c r="AF54" s="31"/>
      <c r="AG54" s="31"/>
      <c r="AH54" s="31"/>
      <c r="AI54" s="31"/>
      <c r="AJ54" s="31"/>
      <c r="AK54" s="31"/>
      <c r="AL54" s="31"/>
      <c r="AM54" s="31">
        <f t="shared" si="25"/>
        <v>88500000</v>
      </c>
      <c r="AN54" s="31">
        <f>SUM(AN55:AN58)</f>
        <v>88500000</v>
      </c>
      <c r="AO54" s="31"/>
      <c r="AP54" s="31"/>
      <c r="AQ54" s="31"/>
      <c r="AR54" s="31"/>
      <c r="AS54" s="31"/>
      <c r="AT54" s="31"/>
      <c r="AU54" s="31"/>
      <c r="AV54" s="31">
        <f t="shared" si="27"/>
        <v>88500000</v>
      </c>
      <c r="AW54" s="31">
        <f>SUM(AW55:AW58)</f>
        <v>88500000</v>
      </c>
      <c r="AX54" s="31"/>
      <c r="AY54" s="31"/>
      <c r="AZ54" s="31"/>
      <c r="BA54" s="31"/>
      <c r="BB54" s="31"/>
      <c r="BC54" s="31"/>
      <c r="BD54" s="31"/>
      <c r="BE54" s="31">
        <f t="shared" si="29"/>
        <v>88500000</v>
      </c>
      <c r="BF54" s="31">
        <f>SUM(BF55:BF58)</f>
        <v>88500000</v>
      </c>
      <c r="BG54" s="31"/>
      <c r="BH54" s="31"/>
      <c r="BI54" s="31"/>
      <c r="BJ54" s="31"/>
      <c r="BK54" s="31"/>
      <c r="BL54" s="31"/>
      <c r="BM54" s="31"/>
      <c r="BN54" s="31">
        <f t="shared" si="31"/>
        <v>88500000</v>
      </c>
      <c r="BO54" s="31">
        <f>SUM(BO55:BO58)</f>
        <v>88500000</v>
      </c>
      <c r="BP54" s="31"/>
      <c r="BQ54" s="31"/>
      <c r="BR54" s="31"/>
      <c r="BS54" s="31"/>
      <c r="BT54" s="31"/>
      <c r="BU54" s="31"/>
      <c r="BV54" s="31"/>
      <c r="BW54" s="31">
        <f t="shared" si="33"/>
        <v>88500000</v>
      </c>
      <c r="BX54" s="32">
        <f>BW54</f>
        <v>88500000</v>
      </c>
      <c r="BY54" s="32">
        <f t="shared" si="104"/>
        <v>0</v>
      </c>
      <c r="BZ54" s="32"/>
    </row>
    <row r="55" spans="1:78" ht="30.6" customHeight="1" outlineLevel="3" thickBot="1" x14ac:dyDescent="0.25">
      <c r="A55" s="63"/>
      <c r="B55" s="64"/>
      <c r="C55" s="35"/>
      <c r="D55" s="65"/>
      <c r="E55" s="65"/>
      <c r="F55" s="42"/>
      <c r="G55" s="65">
        <f t="shared" si="86"/>
        <v>0</v>
      </c>
      <c r="H55" s="41" t="s">
        <v>85</v>
      </c>
      <c r="I55" s="55">
        <v>2</v>
      </c>
      <c r="J55" s="43">
        <v>0</v>
      </c>
      <c r="K55" s="67"/>
      <c r="L55" s="67"/>
      <c r="M55" s="67"/>
      <c r="N55" s="67"/>
      <c r="O55" s="69">
        <f t="shared" si="2"/>
        <v>0</v>
      </c>
      <c r="P55" s="68">
        <f t="shared" si="87"/>
        <v>0</v>
      </c>
      <c r="Q55" s="69">
        <v>0</v>
      </c>
      <c r="R55" s="65">
        <v>0</v>
      </c>
      <c r="S55" s="65"/>
      <c r="T55" s="65"/>
      <c r="U55" s="65"/>
      <c r="V55" s="65"/>
      <c r="W55" s="69">
        <f t="shared" si="4"/>
        <v>0</v>
      </c>
      <c r="X55" s="69">
        <v>0</v>
      </c>
      <c r="Y55" s="65">
        <v>0</v>
      </c>
      <c r="Z55" s="65"/>
      <c r="AA55" s="65"/>
      <c r="AB55" s="65"/>
      <c r="AC55" s="65"/>
      <c r="AD55" s="69">
        <f t="shared" si="23"/>
        <v>0</v>
      </c>
      <c r="AE55" s="65">
        <v>0</v>
      </c>
      <c r="AF55" s="65"/>
      <c r="AG55" s="65"/>
      <c r="AH55" s="65"/>
      <c r="AI55" s="65"/>
      <c r="AJ55" s="65"/>
      <c r="AK55" s="65"/>
      <c r="AL55" s="65"/>
      <c r="AM55" s="69">
        <f t="shared" si="25"/>
        <v>0</v>
      </c>
      <c r="AN55" s="65">
        <v>0</v>
      </c>
      <c r="AO55" s="65"/>
      <c r="AP55" s="65"/>
      <c r="AQ55" s="65"/>
      <c r="AR55" s="65"/>
      <c r="AS55" s="65"/>
      <c r="AT55" s="65"/>
      <c r="AU55" s="65"/>
      <c r="AV55" s="69">
        <f t="shared" si="27"/>
        <v>0</v>
      </c>
      <c r="AW55" s="65">
        <v>0</v>
      </c>
      <c r="AX55" s="65"/>
      <c r="AY55" s="65"/>
      <c r="AZ55" s="65"/>
      <c r="BA55" s="65"/>
      <c r="BB55" s="65"/>
      <c r="BC55" s="65"/>
      <c r="BD55" s="65"/>
      <c r="BE55" s="69">
        <f t="shared" si="29"/>
        <v>0</v>
      </c>
      <c r="BF55" s="65">
        <v>0</v>
      </c>
      <c r="BG55" s="65"/>
      <c r="BH55" s="65"/>
      <c r="BI55" s="65"/>
      <c r="BJ55" s="65"/>
      <c r="BK55" s="65"/>
      <c r="BL55" s="65"/>
      <c r="BM55" s="65"/>
      <c r="BN55" s="69">
        <f t="shared" si="31"/>
        <v>0</v>
      </c>
      <c r="BO55" s="65">
        <v>0</v>
      </c>
      <c r="BP55" s="65"/>
      <c r="BQ55" s="65"/>
      <c r="BR55" s="65"/>
      <c r="BS55" s="65"/>
      <c r="BT55" s="65"/>
      <c r="BU55" s="65"/>
      <c r="BV55" s="65"/>
      <c r="BW55" s="69">
        <f t="shared" si="33"/>
        <v>0</v>
      </c>
      <c r="BX55" s="65"/>
      <c r="BY55" s="65">
        <f t="shared" si="104"/>
        <v>0</v>
      </c>
      <c r="BZ55" s="65"/>
    </row>
    <row r="56" spans="1:78" ht="30.6" customHeight="1" outlineLevel="3" thickBot="1" x14ac:dyDescent="0.25">
      <c r="A56" s="63"/>
      <c r="B56" s="64"/>
      <c r="C56" s="35"/>
      <c r="D56" s="65"/>
      <c r="E56" s="65"/>
      <c r="F56" s="42"/>
      <c r="G56" s="65">
        <f t="shared" si="86"/>
        <v>0</v>
      </c>
      <c r="H56" s="41" t="s">
        <v>85</v>
      </c>
      <c r="I56" s="55">
        <v>3</v>
      </c>
      <c r="J56" s="43">
        <v>88500000</v>
      </c>
      <c r="K56" s="67"/>
      <c r="L56" s="67"/>
      <c r="M56" s="67"/>
      <c r="N56" s="67"/>
      <c r="O56" s="69">
        <f t="shared" si="2"/>
        <v>88500000</v>
      </c>
      <c r="P56" s="68">
        <f t="shared" si="87"/>
        <v>88500000</v>
      </c>
      <c r="Q56" s="69">
        <v>3</v>
      </c>
      <c r="R56" s="65">
        <v>88500000</v>
      </c>
      <c r="S56" s="65"/>
      <c r="T56" s="65"/>
      <c r="U56" s="65"/>
      <c r="V56" s="65"/>
      <c r="W56" s="69">
        <f t="shared" si="4"/>
        <v>88500000</v>
      </c>
      <c r="X56" s="69">
        <v>3</v>
      </c>
      <c r="Y56" s="65">
        <v>88500000</v>
      </c>
      <c r="Z56" s="65"/>
      <c r="AA56" s="65"/>
      <c r="AB56" s="65"/>
      <c r="AC56" s="65"/>
      <c r="AD56" s="69">
        <f t="shared" si="23"/>
        <v>88500000</v>
      </c>
      <c r="AE56" s="65">
        <v>88500000</v>
      </c>
      <c r="AF56" s="65"/>
      <c r="AG56" s="65"/>
      <c r="AH56" s="65"/>
      <c r="AI56" s="65"/>
      <c r="AJ56" s="65"/>
      <c r="AK56" s="65"/>
      <c r="AL56" s="65"/>
      <c r="AM56" s="69">
        <f t="shared" si="25"/>
        <v>88500000</v>
      </c>
      <c r="AN56" s="65">
        <v>88500000</v>
      </c>
      <c r="AO56" s="65"/>
      <c r="AP56" s="65"/>
      <c r="AQ56" s="65"/>
      <c r="AR56" s="65"/>
      <c r="AS56" s="65"/>
      <c r="AT56" s="65"/>
      <c r="AU56" s="65"/>
      <c r="AV56" s="69">
        <f t="shared" si="27"/>
        <v>88500000</v>
      </c>
      <c r="AW56" s="65">
        <v>88500000</v>
      </c>
      <c r="AX56" s="65"/>
      <c r="AY56" s="65"/>
      <c r="AZ56" s="65"/>
      <c r="BA56" s="65"/>
      <c r="BB56" s="65"/>
      <c r="BC56" s="65"/>
      <c r="BD56" s="65"/>
      <c r="BE56" s="69">
        <f t="shared" si="29"/>
        <v>88500000</v>
      </c>
      <c r="BF56" s="65">
        <v>88500000</v>
      </c>
      <c r="BG56" s="65"/>
      <c r="BH56" s="65"/>
      <c r="BI56" s="65"/>
      <c r="BJ56" s="65"/>
      <c r="BK56" s="65"/>
      <c r="BL56" s="65"/>
      <c r="BM56" s="65"/>
      <c r="BN56" s="69">
        <f t="shared" si="31"/>
        <v>88500000</v>
      </c>
      <c r="BO56" s="65">
        <v>88500000</v>
      </c>
      <c r="BP56" s="65"/>
      <c r="BQ56" s="65"/>
      <c r="BR56" s="65"/>
      <c r="BS56" s="65"/>
      <c r="BT56" s="65"/>
      <c r="BU56" s="65"/>
      <c r="BV56" s="65"/>
      <c r="BW56" s="69">
        <f t="shared" si="33"/>
        <v>88500000</v>
      </c>
      <c r="BX56" s="65"/>
      <c r="BY56" s="65">
        <f t="shared" si="104"/>
        <v>-88500000</v>
      </c>
      <c r="BZ56" s="65"/>
    </row>
    <row r="57" spans="1:78" ht="30.6" customHeight="1" outlineLevel="3" collapsed="1" thickBot="1" x14ac:dyDescent="0.25">
      <c r="A57" s="63"/>
      <c r="B57" s="64"/>
      <c r="C57" s="35"/>
      <c r="D57" s="65"/>
      <c r="E57" s="65"/>
      <c r="F57" s="42"/>
      <c r="G57" s="65">
        <f t="shared" si="86"/>
        <v>0</v>
      </c>
      <c r="H57" s="41" t="s">
        <v>85</v>
      </c>
      <c r="I57" s="55">
        <v>46</v>
      </c>
      <c r="J57" s="43">
        <v>0</v>
      </c>
      <c r="K57" s="67"/>
      <c r="L57" s="67"/>
      <c r="M57" s="67"/>
      <c r="N57" s="67"/>
      <c r="O57" s="69">
        <f t="shared" si="2"/>
        <v>0</v>
      </c>
      <c r="P57" s="68">
        <f t="shared" si="87"/>
        <v>0</v>
      </c>
      <c r="Q57" s="69">
        <v>0</v>
      </c>
      <c r="R57" s="65">
        <v>0</v>
      </c>
      <c r="S57" s="65"/>
      <c r="T57" s="65"/>
      <c r="U57" s="65"/>
      <c r="V57" s="65"/>
      <c r="W57" s="69">
        <f t="shared" si="4"/>
        <v>0</v>
      </c>
      <c r="X57" s="69">
        <v>0</v>
      </c>
      <c r="Y57" s="65">
        <v>0</v>
      </c>
      <c r="Z57" s="65"/>
      <c r="AA57" s="65"/>
      <c r="AB57" s="65"/>
      <c r="AC57" s="65"/>
      <c r="AD57" s="69">
        <f t="shared" si="23"/>
        <v>0</v>
      </c>
      <c r="AE57" s="65">
        <v>0</v>
      </c>
      <c r="AF57" s="65"/>
      <c r="AG57" s="65"/>
      <c r="AH57" s="65"/>
      <c r="AI57" s="65"/>
      <c r="AJ57" s="65"/>
      <c r="AK57" s="65"/>
      <c r="AL57" s="65"/>
      <c r="AM57" s="69">
        <f t="shared" si="25"/>
        <v>0</v>
      </c>
      <c r="AN57" s="65">
        <v>0</v>
      </c>
      <c r="AO57" s="65"/>
      <c r="AP57" s="65"/>
      <c r="AQ57" s="65"/>
      <c r="AR57" s="65"/>
      <c r="AS57" s="65"/>
      <c r="AT57" s="65"/>
      <c r="AU57" s="65"/>
      <c r="AV57" s="69">
        <f t="shared" si="27"/>
        <v>0</v>
      </c>
      <c r="AW57" s="65">
        <v>0</v>
      </c>
      <c r="AX57" s="65"/>
      <c r="AY57" s="65"/>
      <c r="AZ57" s="65"/>
      <c r="BA57" s="65"/>
      <c r="BB57" s="65"/>
      <c r="BC57" s="65"/>
      <c r="BD57" s="65"/>
      <c r="BE57" s="69">
        <f t="shared" si="29"/>
        <v>0</v>
      </c>
      <c r="BF57" s="65">
        <v>0</v>
      </c>
      <c r="BG57" s="65"/>
      <c r="BH57" s="65"/>
      <c r="BI57" s="65"/>
      <c r="BJ57" s="65"/>
      <c r="BK57" s="65"/>
      <c r="BL57" s="65"/>
      <c r="BM57" s="65"/>
      <c r="BN57" s="69">
        <f t="shared" si="31"/>
        <v>0</v>
      </c>
      <c r="BO57" s="65">
        <v>0</v>
      </c>
      <c r="BP57" s="65"/>
      <c r="BQ57" s="65"/>
      <c r="BR57" s="65"/>
      <c r="BS57" s="65"/>
      <c r="BT57" s="65"/>
      <c r="BU57" s="65"/>
      <c r="BV57" s="65"/>
      <c r="BW57" s="69">
        <f t="shared" si="33"/>
        <v>0</v>
      </c>
      <c r="BX57" s="65"/>
      <c r="BY57" s="65">
        <f t="shared" si="104"/>
        <v>0</v>
      </c>
      <c r="BZ57" s="65"/>
    </row>
    <row r="58" spans="1:78" ht="30.6" hidden="1" customHeight="1" outlineLevel="4" thickBot="1" x14ac:dyDescent="0.25">
      <c r="A58" s="33"/>
      <c r="B58" s="34"/>
      <c r="C58" s="35"/>
      <c r="D58" s="37"/>
      <c r="E58" s="37"/>
      <c r="F58" s="37"/>
      <c r="G58" s="37">
        <f t="shared" si="86"/>
        <v>0</v>
      </c>
      <c r="H58" s="41" t="s">
        <v>85</v>
      </c>
      <c r="I58" s="55">
        <v>120</v>
      </c>
      <c r="J58" s="38">
        <v>0</v>
      </c>
      <c r="K58" s="38"/>
      <c r="L58" s="38"/>
      <c r="M58" s="38"/>
      <c r="N58" s="38"/>
      <c r="O58" s="69">
        <f t="shared" si="2"/>
        <v>0</v>
      </c>
      <c r="P58" s="60">
        <f t="shared" si="87"/>
        <v>0</v>
      </c>
      <c r="Q58" s="55">
        <v>0</v>
      </c>
      <c r="R58" s="37">
        <v>0</v>
      </c>
      <c r="S58" s="37"/>
      <c r="T58" s="37"/>
      <c r="U58" s="37"/>
      <c r="V58" s="37"/>
      <c r="W58" s="69">
        <f t="shared" si="4"/>
        <v>0</v>
      </c>
      <c r="X58" s="55">
        <v>0</v>
      </c>
      <c r="Y58" s="37">
        <v>0</v>
      </c>
      <c r="Z58" s="37"/>
      <c r="AA58" s="37"/>
      <c r="AB58" s="37"/>
      <c r="AC58" s="37"/>
      <c r="AD58" s="69">
        <f t="shared" si="23"/>
        <v>0</v>
      </c>
      <c r="AE58" s="37">
        <v>0</v>
      </c>
      <c r="AF58" s="37"/>
      <c r="AG58" s="37"/>
      <c r="AH58" s="37"/>
      <c r="AI58" s="37"/>
      <c r="AJ58" s="37"/>
      <c r="AK58" s="37"/>
      <c r="AL58" s="37"/>
      <c r="AM58" s="69">
        <f t="shared" si="25"/>
        <v>0</v>
      </c>
      <c r="AN58" s="37">
        <v>0</v>
      </c>
      <c r="AO58" s="37"/>
      <c r="AP58" s="37"/>
      <c r="AQ58" s="37"/>
      <c r="AR58" s="37"/>
      <c r="AS58" s="37"/>
      <c r="AT58" s="37"/>
      <c r="AU58" s="37"/>
      <c r="AV58" s="69">
        <f t="shared" si="27"/>
        <v>0</v>
      </c>
      <c r="AW58" s="37">
        <v>0</v>
      </c>
      <c r="AX58" s="37"/>
      <c r="AY58" s="37"/>
      <c r="AZ58" s="37"/>
      <c r="BA58" s="37"/>
      <c r="BB58" s="37"/>
      <c r="BC58" s="37"/>
      <c r="BD58" s="37"/>
      <c r="BE58" s="69">
        <f t="shared" si="29"/>
        <v>0</v>
      </c>
      <c r="BF58" s="37">
        <v>0</v>
      </c>
      <c r="BG58" s="37"/>
      <c r="BH58" s="37"/>
      <c r="BI58" s="37"/>
      <c r="BJ58" s="37"/>
      <c r="BK58" s="37"/>
      <c r="BL58" s="37"/>
      <c r="BM58" s="37"/>
      <c r="BN58" s="69">
        <f t="shared" si="31"/>
        <v>0</v>
      </c>
      <c r="BO58" s="37">
        <v>0</v>
      </c>
      <c r="BP58" s="37"/>
      <c r="BQ58" s="37"/>
      <c r="BR58" s="37"/>
      <c r="BS58" s="37"/>
      <c r="BT58" s="37"/>
      <c r="BU58" s="37"/>
      <c r="BV58" s="37"/>
      <c r="BW58" s="69">
        <f t="shared" si="33"/>
        <v>0</v>
      </c>
      <c r="BX58" s="37"/>
      <c r="BY58" s="37">
        <f t="shared" si="104"/>
        <v>0</v>
      </c>
      <c r="BZ58" s="37"/>
    </row>
    <row r="59" spans="1:78" ht="30.6" customHeight="1" outlineLevel="2" thickBot="1" x14ac:dyDescent="0.25">
      <c r="A59" s="23" t="s">
        <v>144</v>
      </c>
      <c r="B59" s="24">
        <f t="shared" si="105"/>
        <v>12</v>
      </c>
      <c r="C59" s="40" t="s">
        <v>145</v>
      </c>
      <c r="D59" s="26">
        <f>SUM(D60,D62,D68)</f>
        <v>1277048000</v>
      </c>
      <c r="E59" s="26">
        <f>SUM(E60,E62,E68)</f>
        <v>0</v>
      </c>
      <c r="F59" s="51"/>
      <c r="G59" s="26">
        <f t="shared" si="86"/>
        <v>1277048000</v>
      </c>
      <c r="H59" s="49"/>
      <c r="I59" s="26"/>
      <c r="J59" s="25">
        <f>SUM(J60,J62,J68)</f>
        <v>2053000000</v>
      </c>
      <c r="K59" s="25">
        <f>SUM(K60,K62,K68)</f>
        <v>0</v>
      </c>
      <c r="L59" s="25">
        <f>SUM(L60,L62,L68)</f>
        <v>0</v>
      </c>
      <c r="M59" s="25">
        <f>SUM(M60,M62,M68)</f>
        <v>0</v>
      </c>
      <c r="N59" s="25">
        <f>SUM(N60,N62,N68)</f>
        <v>0</v>
      </c>
      <c r="O59" s="26">
        <f t="shared" ref="O59:O124" si="137">SUM(J59:N59)</f>
        <v>2053000000</v>
      </c>
      <c r="P59" s="58">
        <f t="shared" si="87"/>
        <v>775952000</v>
      </c>
      <c r="Q59" s="26"/>
      <c r="R59" s="26">
        <f>SUM(R60,R62,R68)</f>
        <v>4248800000</v>
      </c>
      <c r="S59" s="26">
        <f>SUM(S60,S62,S68)</f>
        <v>0</v>
      </c>
      <c r="T59" s="26">
        <f>SUM(T60,T62,T68)</f>
        <v>0</v>
      </c>
      <c r="U59" s="26">
        <f>SUM(U60,U62,U68)</f>
        <v>0</v>
      </c>
      <c r="V59" s="26">
        <f>SUM(V60,V62,V68)</f>
        <v>0</v>
      </c>
      <c r="W59" s="26">
        <f t="shared" ref="W59:W124" si="138">SUM(R59:V59)</f>
        <v>4248800000</v>
      </c>
      <c r="X59" s="26"/>
      <c r="Y59" s="26">
        <f>SUM(Y60,Y62,Y68)</f>
        <v>2113735000</v>
      </c>
      <c r="Z59" s="26">
        <f>SUM(Z60,Z62,Z68)</f>
        <v>0</v>
      </c>
      <c r="AA59" s="26">
        <f>SUM(AA60,AA62,AA68)</f>
        <v>0</v>
      </c>
      <c r="AB59" s="26">
        <f>SUM(AB60,AB62,AB68)</f>
        <v>0</v>
      </c>
      <c r="AC59" s="26">
        <f>SUM(AC60,AC62,AC68)</f>
        <v>0</v>
      </c>
      <c r="AD59" s="26">
        <f t="shared" si="23"/>
        <v>2113735000</v>
      </c>
      <c r="AE59" s="26">
        <f t="shared" ref="AE59:AL59" si="139">SUM(AE60,AE62,AE68)</f>
        <v>2113735000</v>
      </c>
      <c r="AF59" s="26">
        <f t="shared" si="139"/>
        <v>0</v>
      </c>
      <c r="AG59" s="26">
        <f t="shared" si="139"/>
        <v>0</v>
      </c>
      <c r="AH59" s="26">
        <f t="shared" si="139"/>
        <v>0</v>
      </c>
      <c r="AI59" s="26">
        <f t="shared" si="139"/>
        <v>0</v>
      </c>
      <c r="AJ59" s="26">
        <f t="shared" si="139"/>
        <v>0</v>
      </c>
      <c r="AK59" s="26">
        <f t="shared" si="139"/>
        <v>0</v>
      </c>
      <c r="AL59" s="26">
        <f t="shared" si="139"/>
        <v>0</v>
      </c>
      <c r="AM59" s="26">
        <f t="shared" si="25"/>
        <v>2113735000</v>
      </c>
      <c r="AN59" s="26">
        <f t="shared" ref="AN59:AU59" si="140">SUM(AN60,AN62,AN68)</f>
        <v>2113735000</v>
      </c>
      <c r="AO59" s="26">
        <f t="shared" si="140"/>
        <v>0</v>
      </c>
      <c r="AP59" s="26">
        <f t="shared" si="140"/>
        <v>0</v>
      </c>
      <c r="AQ59" s="26">
        <f t="shared" si="140"/>
        <v>0</v>
      </c>
      <c r="AR59" s="26">
        <f t="shared" si="140"/>
        <v>0</v>
      </c>
      <c r="AS59" s="26">
        <f t="shared" si="140"/>
        <v>0</v>
      </c>
      <c r="AT59" s="26">
        <f t="shared" si="140"/>
        <v>0</v>
      </c>
      <c r="AU59" s="26">
        <f t="shared" si="140"/>
        <v>0</v>
      </c>
      <c r="AV59" s="26">
        <f t="shared" si="27"/>
        <v>2113735000</v>
      </c>
      <c r="AW59" s="26">
        <f t="shared" ref="AW59:BD59" si="141">SUM(AW60,AW62,AW68)</f>
        <v>2167450000</v>
      </c>
      <c r="AX59" s="26">
        <f t="shared" si="141"/>
        <v>0</v>
      </c>
      <c r="AY59" s="26">
        <f t="shared" si="141"/>
        <v>0</v>
      </c>
      <c r="AZ59" s="26">
        <f t="shared" si="141"/>
        <v>0</v>
      </c>
      <c r="BA59" s="26">
        <f t="shared" si="141"/>
        <v>0</v>
      </c>
      <c r="BB59" s="26">
        <f t="shared" si="141"/>
        <v>0</v>
      </c>
      <c r="BC59" s="26">
        <f t="shared" si="141"/>
        <v>0</v>
      </c>
      <c r="BD59" s="26">
        <f t="shared" si="141"/>
        <v>0</v>
      </c>
      <c r="BE59" s="26">
        <f t="shared" si="29"/>
        <v>2167450000</v>
      </c>
      <c r="BF59" s="26">
        <f t="shared" ref="BF59:BM59" si="142">SUM(BF60,BF62,BF68)</f>
        <v>2167450000</v>
      </c>
      <c r="BG59" s="26">
        <f t="shared" si="142"/>
        <v>0</v>
      </c>
      <c r="BH59" s="26">
        <f t="shared" si="142"/>
        <v>0</v>
      </c>
      <c r="BI59" s="26">
        <f t="shared" si="142"/>
        <v>0</v>
      </c>
      <c r="BJ59" s="26">
        <f t="shared" si="142"/>
        <v>0</v>
      </c>
      <c r="BK59" s="26">
        <f t="shared" si="142"/>
        <v>0</v>
      </c>
      <c r="BL59" s="26">
        <f t="shared" si="142"/>
        <v>0</v>
      </c>
      <c r="BM59" s="26">
        <f t="shared" si="142"/>
        <v>0</v>
      </c>
      <c r="BN59" s="26">
        <f t="shared" si="31"/>
        <v>2167450000</v>
      </c>
      <c r="BO59" s="26">
        <f t="shared" ref="BO59:BV59" si="143">SUM(BO60,BO62,BO68)</f>
        <v>1891687000</v>
      </c>
      <c r="BP59" s="26">
        <f t="shared" si="143"/>
        <v>0</v>
      </c>
      <c r="BQ59" s="26">
        <f t="shared" si="143"/>
        <v>0</v>
      </c>
      <c r="BR59" s="26">
        <f t="shared" si="143"/>
        <v>0</v>
      </c>
      <c r="BS59" s="26">
        <f t="shared" si="143"/>
        <v>0</v>
      </c>
      <c r="BT59" s="26">
        <f t="shared" si="143"/>
        <v>0</v>
      </c>
      <c r="BU59" s="26">
        <f t="shared" si="143"/>
        <v>0</v>
      </c>
      <c r="BV59" s="26">
        <f t="shared" si="143"/>
        <v>0</v>
      </c>
      <c r="BW59" s="26">
        <f t="shared" si="33"/>
        <v>1891687000</v>
      </c>
      <c r="BX59" s="26">
        <f t="shared" ref="BX59" si="144">SUM(BX60,BX62,BX68)</f>
        <v>1891687000</v>
      </c>
      <c r="BY59" s="26">
        <f t="shared" si="104"/>
        <v>0</v>
      </c>
      <c r="BZ59" s="26"/>
    </row>
    <row r="60" spans="1:78" ht="30.6" customHeight="1" outlineLevel="3" collapsed="1" thickBot="1" x14ac:dyDescent="0.25">
      <c r="A60" s="27" t="s">
        <v>146</v>
      </c>
      <c r="B60" s="28">
        <f t="shared" si="105"/>
        <v>15</v>
      </c>
      <c r="C60" s="29" t="s">
        <v>147</v>
      </c>
      <c r="D60" s="31"/>
      <c r="E60" s="31"/>
      <c r="F60" s="52"/>
      <c r="G60" s="31">
        <f t="shared" si="86"/>
        <v>0</v>
      </c>
      <c r="H60" s="30"/>
      <c r="I60" s="31"/>
      <c r="J60" s="32">
        <f>SUM(J61)</f>
        <v>0</v>
      </c>
      <c r="K60" s="32">
        <f>SUM(K61)</f>
        <v>0</v>
      </c>
      <c r="L60" s="32">
        <f>SUM(L61)</f>
        <v>0</v>
      </c>
      <c r="M60" s="32">
        <f>SUM(M61)</f>
        <v>0</v>
      </c>
      <c r="N60" s="32">
        <f>SUM(N61)</f>
        <v>0</v>
      </c>
      <c r="O60" s="31">
        <f t="shared" si="137"/>
        <v>0</v>
      </c>
      <c r="P60" s="59">
        <f t="shared" si="87"/>
        <v>0</v>
      </c>
      <c r="Q60" s="31"/>
      <c r="R60" s="31">
        <f>SUM(R61)</f>
        <v>250000000</v>
      </c>
      <c r="S60" s="31">
        <f>SUM(S61)</f>
        <v>0</v>
      </c>
      <c r="T60" s="31">
        <f>SUM(T61)</f>
        <v>0</v>
      </c>
      <c r="U60" s="31">
        <f>SUM(U61)</f>
        <v>0</v>
      </c>
      <c r="V60" s="31">
        <f>SUM(V61)</f>
        <v>0</v>
      </c>
      <c r="W60" s="31">
        <f t="shared" si="138"/>
        <v>250000000</v>
      </c>
      <c r="X60" s="31"/>
      <c r="Y60" s="31">
        <v>77475000</v>
      </c>
      <c r="Z60" s="31">
        <f>SUM(Z61)</f>
        <v>0</v>
      </c>
      <c r="AA60" s="31">
        <f>SUM(AA61)</f>
        <v>0</v>
      </c>
      <c r="AB60" s="31">
        <f>SUM(AB61)</f>
        <v>0</v>
      </c>
      <c r="AC60" s="31">
        <f>SUM(AC61)</f>
        <v>0</v>
      </c>
      <c r="AD60" s="31">
        <f t="shared" si="23"/>
        <v>77475000</v>
      </c>
      <c r="AE60" s="31">
        <v>77475000</v>
      </c>
      <c r="AF60" s="31">
        <f t="shared" ref="AF60:AL60" si="145">SUM(AF61)</f>
        <v>0</v>
      </c>
      <c r="AG60" s="31">
        <f t="shared" si="145"/>
        <v>0</v>
      </c>
      <c r="AH60" s="31">
        <f t="shared" si="145"/>
        <v>0</v>
      </c>
      <c r="AI60" s="31">
        <f t="shared" si="145"/>
        <v>0</v>
      </c>
      <c r="AJ60" s="31">
        <f t="shared" si="145"/>
        <v>0</v>
      </c>
      <c r="AK60" s="31">
        <f t="shared" si="145"/>
        <v>0</v>
      </c>
      <c r="AL60" s="31">
        <f t="shared" si="145"/>
        <v>0</v>
      </c>
      <c r="AM60" s="31">
        <f t="shared" si="25"/>
        <v>77475000</v>
      </c>
      <c r="AN60" s="31">
        <v>77475000</v>
      </c>
      <c r="AO60" s="31">
        <f t="shared" ref="AO60:AU60" si="146">SUM(AO61)</f>
        <v>0</v>
      </c>
      <c r="AP60" s="31">
        <f t="shared" si="146"/>
        <v>0</v>
      </c>
      <c r="AQ60" s="31">
        <f t="shared" si="146"/>
        <v>0</v>
      </c>
      <c r="AR60" s="31">
        <f t="shared" si="146"/>
        <v>0</v>
      </c>
      <c r="AS60" s="31">
        <f t="shared" si="146"/>
        <v>0</v>
      </c>
      <c r="AT60" s="31">
        <f t="shared" si="146"/>
        <v>0</v>
      </c>
      <c r="AU60" s="31">
        <f t="shared" si="146"/>
        <v>0</v>
      </c>
      <c r="AV60" s="31">
        <f t="shared" si="27"/>
        <v>77475000</v>
      </c>
      <c r="AW60" s="31">
        <f>77475000-26925000</f>
        <v>50550000</v>
      </c>
      <c r="AX60" s="31">
        <f t="shared" ref="AX60:BD60" si="147">SUM(AX61)</f>
        <v>0</v>
      </c>
      <c r="AY60" s="31">
        <f t="shared" si="147"/>
        <v>0</v>
      </c>
      <c r="AZ60" s="31">
        <f t="shared" si="147"/>
        <v>0</v>
      </c>
      <c r="BA60" s="31">
        <f t="shared" si="147"/>
        <v>0</v>
      </c>
      <c r="BB60" s="31">
        <f t="shared" si="147"/>
        <v>0</v>
      </c>
      <c r="BC60" s="31">
        <f t="shared" si="147"/>
        <v>0</v>
      </c>
      <c r="BD60" s="31">
        <f t="shared" si="147"/>
        <v>0</v>
      </c>
      <c r="BE60" s="31">
        <f t="shared" si="29"/>
        <v>50550000</v>
      </c>
      <c r="BF60" s="31">
        <f>77475000-26925000</f>
        <v>50550000</v>
      </c>
      <c r="BG60" s="31">
        <f t="shared" ref="BG60:BM60" si="148">SUM(BG61)</f>
        <v>0</v>
      </c>
      <c r="BH60" s="31">
        <f t="shared" si="148"/>
        <v>0</v>
      </c>
      <c r="BI60" s="31">
        <f t="shared" si="148"/>
        <v>0</v>
      </c>
      <c r="BJ60" s="31">
        <f t="shared" si="148"/>
        <v>0</v>
      </c>
      <c r="BK60" s="31">
        <f t="shared" si="148"/>
        <v>0</v>
      </c>
      <c r="BL60" s="31">
        <f t="shared" si="148"/>
        <v>0</v>
      </c>
      <c r="BM60" s="31">
        <f t="shared" si="148"/>
        <v>0</v>
      </c>
      <c r="BN60" s="31">
        <f t="shared" si="31"/>
        <v>50550000</v>
      </c>
      <c r="BO60" s="31">
        <f>77475000-26925000</f>
        <v>50550000</v>
      </c>
      <c r="BP60" s="31">
        <f t="shared" ref="BP60:BV60" si="149">SUM(BP61)</f>
        <v>0</v>
      </c>
      <c r="BQ60" s="31">
        <f t="shared" si="149"/>
        <v>0</v>
      </c>
      <c r="BR60" s="31">
        <f t="shared" si="149"/>
        <v>0</v>
      </c>
      <c r="BS60" s="31">
        <f t="shared" si="149"/>
        <v>0</v>
      </c>
      <c r="BT60" s="31">
        <f t="shared" si="149"/>
        <v>0</v>
      </c>
      <c r="BU60" s="31">
        <f t="shared" si="149"/>
        <v>0</v>
      </c>
      <c r="BV60" s="31">
        <f t="shared" si="149"/>
        <v>0</v>
      </c>
      <c r="BW60" s="31">
        <f t="shared" si="33"/>
        <v>50550000</v>
      </c>
      <c r="BX60" s="32">
        <f>BW60</f>
        <v>50550000</v>
      </c>
      <c r="BY60" s="32">
        <f t="shared" si="104"/>
        <v>0</v>
      </c>
      <c r="BZ60" s="32"/>
    </row>
    <row r="61" spans="1:78" ht="30.75" hidden="1" outlineLevel="4" thickBot="1" x14ac:dyDescent="0.25">
      <c r="A61" s="33"/>
      <c r="B61" s="34">
        <f t="shared" si="105"/>
        <v>0</v>
      </c>
      <c r="C61" s="35"/>
      <c r="D61" s="37"/>
      <c r="E61" s="37"/>
      <c r="F61" s="37"/>
      <c r="G61" s="37">
        <f t="shared" si="86"/>
        <v>0</v>
      </c>
      <c r="H61" s="36" t="s">
        <v>148</v>
      </c>
      <c r="I61" s="44">
        <v>0</v>
      </c>
      <c r="J61" s="38">
        <f>250000000-250000000</f>
        <v>0</v>
      </c>
      <c r="K61" s="38"/>
      <c r="L61" s="38"/>
      <c r="M61" s="38"/>
      <c r="N61" s="38"/>
      <c r="O61" s="55">
        <f t="shared" si="137"/>
        <v>0</v>
      </c>
      <c r="P61" s="60">
        <f t="shared" si="87"/>
        <v>0</v>
      </c>
      <c r="Q61" s="44">
        <v>30</v>
      </c>
      <c r="R61" s="37">
        <f>300000000-50000000</f>
        <v>250000000</v>
      </c>
      <c r="S61" s="37"/>
      <c r="T61" s="37"/>
      <c r="U61" s="37"/>
      <c r="V61" s="37"/>
      <c r="W61" s="44">
        <f t="shared" si="138"/>
        <v>250000000</v>
      </c>
      <c r="X61" s="44">
        <v>30</v>
      </c>
      <c r="Y61" s="37">
        <v>77475000</v>
      </c>
      <c r="Z61" s="37"/>
      <c r="AA61" s="37"/>
      <c r="AB61" s="37"/>
      <c r="AC61" s="37"/>
      <c r="AD61" s="44">
        <f t="shared" si="23"/>
        <v>77475000</v>
      </c>
      <c r="AE61" s="37">
        <v>77475000</v>
      </c>
      <c r="AF61" s="37"/>
      <c r="AG61" s="37"/>
      <c r="AH61" s="37"/>
      <c r="AI61" s="37"/>
      <c r="AJ61" s="37"/>
      <c r="AK61" s="37"/>
      <c r="AL61" s="37"/>
      <c r="AM61" s="44">
        <f t="shared" si="25"/>
        <v>77475000</v>
      </c>
      <c r="AN61" s="37">
        <v>77475000</v>
      </c>
      <c r="AO61" s="37"/>
      <c r="AP61" s="37"/>
      <c r="AQ61" s="37"/>
      <c r="AR61" s="37"/>
      <c r="AS61" s="37"/>
      <c r="AT61" s="37"/>
      <c r="AU61" s="37"/>
      <c r="AV61" s="44">
        <f t="shared" si="27"/>
        <v>77475000</v>
      </c>
      <c r="AW61" s="37">
        <v>77475000</v>
      </c>
      <c r="AX61" s="37"/>
      <c r="AY61" s="37"/>
      <c r="AZ61" s="37"/>
      <c r="BA61" s="37"/>
      <c r="BB61" s="37"/>
      <c r="BC61" s="37"/>
      <c r="BD61" s="37"/>
      <c r="BE61" s="44">
        <f t="shared" si="29"/>
        <v>77475000</v>
      </c>
      <c r="BF61" s="37">
        <v>77475000</v>
      </c>
      <c r="BG61" s="37"/>
      <c r="BH61" s="37"/>
      <c r="BI61" s="37"/>
      <c r="BJ61" s="37"/>
      <c r="BK61" s="37"/>
      <c r="BL61" s="37"/>
      <c r="BM61" s="37"/>
      <c r="BN61" s="44">
        <f t="shared" si="31"/>
        <v>77475000</v>
      </c>
      <c r="BO61" s="37">
        <v>77475000</v>
      </c>
      <c r="BP61" s="37"/>
      <c r="BQ61" s="37"/>
      <c r="BR61" s="37"/>
      <c r="BS61" s="37"/>
      <c r="BT61" s="37"/>
      <c r="BU61" s="37"/>
      <c r="BV61" s="37"/>
      <c r="BW61" s="44">
        <f t="shared" si="33"/>
        <v>77475000</v>
      </c>
      <c r="BX61" s="37"/>
      <c r="BY61" s="37">
        <f t="shared" si="104"/>
        <v>-77475000</v>
      </c>
      <c r="BZ61" s="37"/>
    </row>
    <row r="62" spans="1:78" ht="51" customHeight="1" outlineLevel="3" collapsed="1" thickBot="1" x14ac:dyDescent="0.25">
      <c r="A62" s="27" t="s">
        <v>149</v>
      </c>
      <c r="B62" s="28">
        <f t="shared" si="105"/>
        <v>15</v>
      </c>
      <c r="C62" s="29" t="s">
        <v>150</v>
      </c>
      <c r="D62" s="31">
        <v>1277048000</v>
      </c>
      <c r="E62" s="31"/>
      <c r="F62" s="52"/>
      <c r="G62" s="31">
        <f t="shared" si="86"/>
        <v>1277048000</v>
      </c>
      <c r="H62" s="30"/>
      <c r="I62" s="31"/>
      <c r="J62" s="32">
        <f>SUM(J63:J67)</f>
        <v>2053000000</v>
      </c>
      <c r="K62" s="32">
        <f>SUM(K63:K67)</f>
        <v>0</v>
      </c>
      <c r="L62" s="32">
        <f>SUM(L63:L67)</f>
        <v>0</v>
      </c>
      <c r="M62" s="32">
        <f>SUM(M63:M67)</f>
        <v>0</v>
      </c>
      <c r="N62" s="32">
        <f>SUM(N63:N67)</f>
        <v>0</v>
      </c>
      <c r="O62" s="31">
        <f t="shared" si="137"/>
        <v>2053000000</v>
      </c>
      <c r="P62" s="59">
        <f t="shared" si="87"/>
        <v>775952000</v>
      </c>
      <c r="Q62" s="31"/>
      <c r="R62" s="31">
        <f>SUM(R63:R67)</f>
        <v>3989500000</v>
      </c>
      <c r="S62" s="31">
        <f>SUM(S63:S67)</f>
        <v>0</v>
      </c>
      <c r="T62" s="31">
        <f>SUM(T63:T67)</f>
        <v>0</v>
      </c>
      <c r="U62" s="31">
        <f>SUM(U63:U67)</f>
        <v>0</v>
      </c>
      <c r="V62" s="31">
        <f>SUM(V63:V67)</f>
        <v>0</v>
      </c>
      <c r="W62" s="31">
        <f t="shared" si="138"/>
        <v>3989500000</v>
      </c>
      <c r="X62" s="31"/>
      <c r="Y62" s="31">
        <v>2031900000</v>
      </c>
      <c r="Z62" s="31">
        <f>SUM(Z63:Z67)</f>
        <v>0</v>
      </c>
      <c r="AA62" s="31">
        <f>SUM(AA63:AA67)</f>
        <v>0</v>
      </c>
      <c r="AB62" s="31">
        <f>SUM(AB63:AB67)</f>
        <v>0</v>
      </c>
      <c r="AC62" s="31">
        <f>SUM(AC63:AC67)</f>
        <v>0</v>
      </c>
      <c r="AD62" s="31">
        <f t="shared" si="23"/>
        <v>2031900000</v>
      </c>
      <c r="AE62" s="31">
        <v>2031900000</v>
      </c>
      <c r="AF62" s="31">
        <f t="shared" ref="AF62:AL62" si="150">SUM(AF63:AF67)</f>
        <v>0</v>
      </c>
      <c r="AG62" s="31">
        <f t="shared" si="150"/>
        <v>0</v>
      </c>
      <c r="AH62" s="31">
        <f t="shared" si="150"/>
        <v>0</v>
      </c>
      <c r="AI62" s="31">
        <f t="shared" si="150"/>
        <v>0</v>
      </c>
      <c r="AJ62" s="31">
        <f t="shared" si="150"/>
        <v>0</v>
      </c>
      <c r="AK62" s="31">
        <f t="shared" si="150"/>
        <v>0</v>
      </c>
      <c r="AL62" s="31">
        <f t="shared" si="150"/>
        <v>0</v>
      </c>
      <c r="AM62" s="31">
        <f t="shared" si="25"/>
        <v>2031900000</v>
      </c>
      <c r="AN62" s="31">
        <v>2031900000</v>
      </c>
      <c r="AO62" s="31">
        <f t="shared" ref="AO62:AU62" si="151">SUM(AO63:AO67)</f>
        <v>0</v>
      </c>
      <c r="AP62" s="31">
        <f t="shared" si="151"/>
        <v>0</v>
      </c>
      <c r="AQ62" s="31">
        <f t="shared" si="151"/>
        <v>0</v>
      </c>
      <c r="AR62" s="31">
        <f t="shared" si="151"/>
        <v>0</v>
      </c>
      <c r="AS62" s="31">
        <f t="shared" si="151"/>
        <v>0</v>
      </c>
      <c r="AT62" s="31">
        <f t="shared" si="151"/>
        <v>0</v>
      </c>
      <c r="AU62" s="31">
        <f t="shared" si="151"/>
        <v>0</v>
      </c>
      <c r="AV62" s="31">
        <f t="shared" si="27"/>
        <v>2031900000</v>
      </c>
      <c r="AW62" s="31">
        <f>2031900000+85000000</f>
        <v>2116900000</v>
      </c>
      <c r="AX62" s="31">
        <f t="shared" ref="AX62:BD62" si="152">SUM(AX63:AX67)</f>
        <v>0</v>
      </c>
      <c r="AY62" s="31">
        <f t="shared" si="152"/>
        <v>0</v>
      </c>
      <c r="AZ62" s="31">
        <f t="shared" si="152"/>
        <v>0</v>
      </c>
      <c r="BA62" s="31">
        <f t="shared" si="152"/>
        <v>0</v>
      </c>
      <c r="BB62" s="31">
        <f t="shared" si="152"/>
        <v>0</v>
      </c>
      <c r="BC62" s="31">
        <f t="shared" si="152"/>
        <v>0</v>
      </c>
      <c r="BD62" s="31">
        <f t="shared" si="152"/>
        <v>0</v>
      </c>
      <c r="BE62" s="31">
        <f t="shared" si="29"/>
        <v>2116900000</v>
      </c>
      <c r="BF62" s="31">
        <f>2031900000+85000000</f>
        <v>2116900000</v>
      </c>
      <c r="BG62" s="31">
        <f t="shared" ref="BG62:BM62" si="153">SUM(BG63:BG67)</f>
        <v>0</v>
      </c>
      <c r="BH62" s="31">
        <f t="shared" si="153"/>
        <v>0</v>
      </c>
      <c r="BI62" s="31">
        <f t="shared" si="153"/>
        <v>0</v>
      </c>
      <c r="BJ62" s="31">
        <f t="shared" si="153"/>
        <v>0</v>
      </c>
      <c r="BK62" s="31">
        <f t="shared" si="153"/>
        <v>0</v>
      </c>
      <c r="BL62" s="31">
        <f t="shared" si="153"/>
        <v>0</v>
      </c>
      <c r="BM62" s="31">
        <f t="shared" si="153"/>
        <v>0</v>
      </c>
      <c r="BN62" s="31">
        <f t="shared" si="31"/>
        <v>2116900000</v>
      </c>
      <c r="BO62" s="31">
        <f>2031900000+85000000-275763000</f>
        <v>1841137000</v>
      </c>
      <c r="BP62" s="31">
        <f t="shared" ref="BP62:BV62" si="154">SUM(BP63:BP67)</f>
        <v>0</v>
      </c>
      <c r="BQ62" s="31">
        <f t="shared" si="154"/>
        <v>0</v>
      </c>
      <c r="BR62" s="31">
        <f t="shared" si="154"/>
        <v>0</v>
      </c>
      <c r="BS62" s="31">
        <f t="shared" si="154"/>
        <v>0</v>
      </c>
      <c r="BT62" s="31">
        <f t="shared" si="154"/>
        <v>0</v>
      </c>
      <c r="BU62" s="31">
        <f t="shared" si="154"/>
        <v>0</v>
      </c>
      <c r="BV62" s="31">
        <f t="shared" si="154"/>
        <v>0</v>
      </c>
      <c r="BW62" s="31">
        <f t="shared" si="33"/>
        <v>1841137000</v>
      </c>
      <c r="BX62" s="32">
        <f>BW62</f>
        <v>1841137000</v>
      </c>
      <c r="BY62" s="32">
        <f t="shared" si="104"/>
        <v>0</v>
      </c>
      <c r="BZ62" s="32"/>
    </row>
    <row r="63" spans="1:78" ht="15.75" hidden="1" outlineLevel="4" thickBot="1" x14ac:dyDescent="0.25">
      <c r="A63" s="33"/>
      <c r="B63" s="34">
        <f t="shared" si="105"/>
        <v>0</v>
      </c>
      <c r="C63" s="35"/>
      <c r="D63" s="37"/>
      <c r="E63" s="37"/>
      <c r="F63" s="37"/>
      <c r="G63" s="37">
        <f t="shared" si="86"/>
        <v>0</v>
      </c>
      <c r="H63" s="36" t="s">
        <v>27</v>
      </c>
      <c r="I63" s="37">
        <v>207</v>
      </c>
      <c r="J63" s="38">
        <v>2053000000</v>
      </c>
      <c r="K63" s="38"/>
      <c r="L63" s="38"/>
      <c r="M63" s="38"/>
      <c r="N63" s="38"/>
      <c r="O63" s="55">
        <f t="shared" si="137"/>
        <v>2053000000</v>
      </c>
      <c r="P63" s="60">
        <f t="shared" si="87"/>
        <v>2053000000</v>
      </c>
      <c r="Q63" s="55">
        <v>341</v>
      </c>
      <c r="R63" s="37">
        <f>2043000000+1196500000</f>
        <v>3239500000</v>
      </c>
      <c r="S63" s="37"/>
      <c r="T63" s="37"/>
      <c r="U63" s="37"/>
      <c r="V63" s="37"/>
      <c r="W63" s="55">
        <f t="shared" si="138"/>
        <v>3239500000</v>
      </c>
      <c r="X63" s="55">
        <v>341</v>
      </c>
      <c r="Y63" s="37">
        <v>0</v>
      </c>
      <c r="Z63" s="37"/>
      <c r="AA63" s="37"/>
      <c r="AB63" s="37"/>
      <c r="AC63" s="37"/>
      <c r="AD63" s="55">
        <f t="shared" si="23"/>
        <v>0</v>
      </c>
      <c r="AE63" s="37">
        <v>0</v>
      </c>
      <c r="AF63" s="37"/>
      <c r="AG63" s="37"/>
      <c r="AH63" s="37"/>
      <c r="AI63" s="37"/>
      <c r="AJ63" s="37"/>
      <c r="AK63" s="37"/>
      <c r="AL63" s="37"/>
      <c r="AM63" s="55">
        <f t="shared" si="25"/>
        <v>0</v>
      </c>
      <c r="AN63" s="37">
        <v>0</v>
      </c>
      <c r="AO63" s="37"/>
      <c r="AP63" s="37"/>
      <c r="AQ63" s="37"/>
      <c r="AR63" s="37"/>
      <c r="AS63" s="37"/>
      <c r="AT63" s="37"/>
      <c r="AU63" s="37"/>
      <c r="AV63" s="55">
        <f t="shared" si="27"/>
        <v>0</v>
      </c>
      <c r="AW63" s="37">
        <v>0</v>
      </c>
      <c r="AX63" s="37"/>
      <c r="AY63" s="37"/>
      <c r="AZ63" s="37"/>
      <c r="BA63" s="37"/>
      <c r="BB63" s="37"/>
      <c r="BC63" s="37"/>
      <c r="BD63" s="37"/>
      <c r="BE63" s="55">
        <f t="shared" si="29"/>
        <v>0</v>
      </c>
      <c r="BF63" s="37">
        <v>0</v>
      </c>
      <c r="BG63" s="37"/>
      <c r="BH63" s="37"/>
      <c r="BI63" s="37"/>
      <c r="BJ63" s="37"/>
      <c r="BK63" s="37"/>
      <c r="BL63" s="37"/>
      <c r="BM63" s="37"/>
      <c r="BN63" s="55">
        <f t="shared" si="31"/>
        <v>0</v>
      </c>
      <c r="BO63" s="37">
        <v>0</v>
      </c>
      <c r="BP63" s="37"/>
      <c r="BQ63" s="37"/>
      <c r="BR63" s="37"/>
      <c r="BS63" s="37"/>
      <c r="BT63" s="37"/>
      <c r="BU63" s="37"/>
      <c r="BV63" s="37"/>
      <c r="BW63" s="55">
        <f t="shared" si="33"/>
        <v>0</v>
      </c>
      <c r="BX63" s="37"/>
      <c r="BY63" s="37">
        <f t="shared" si="104"/>
        <v>0</v>
      </c>
      <c r="BZ63" s="37"/>
    </row>
    <row r="64" spans="1:78" ht="30.6" hidden="1" customHeight="1" outlineLevel="4" thickBot="1" x14ac:dyDescent="0.25">
      <c r="A64" s="33"/>
      <c r="B64" s="34">
        <f t="shared" si="105"/>
        <v>0</v>
      </c>
      <c r="C64" s="35"/>
      <c r="D64" s="37"/>
      <c r="E64" s="37"/>
      <c r="F64" s="37"/>
      <c r="G64" s="37">
        <f t="shared" si="86"/>
        <v>0</v>
      </c>
      <c r="H64" s="36" t="s">
        <v>27</v>
      </c>
      <c r="I64" s="55">
        <v>0</v>
      </c>
      <c r="J64" s="38">
        <v>0</v>
      </c>
      <c r="K64" s="38"/>
      <c r="L64" s="38"/>
      <c r="M64" s="38"/>
      <c r="N64" s="38"/>
      <c r="O64" s="55">
        <f t="shared" si="137"/>
        <v>0</v>
      </c>
      <c r="P64" s="60">
        <f t="shared" si="87"/>
        <v>0</v>
      </c>
      <c r="Q64" s="55">
        <v>0</v>
      </c>
      <c r="R64" s="37">
        <v>0</v>
      </c>
      <c r="S64" s="37"/>
      <c r="T64" s="37"/>
      <c r="U64" s="37"/>
      <c r="V64" s="37"/>
      <c r="W64" s="55">
        <f t="shared" si="138"/>
        <v>0</v>
      </c>
      <c r="X64" s="55">
        <v>0</v>
      </c>
      <c r="Y64" s="37">
        <v>0</v>
      </c>
      <c r="Z64" s="37"/>
      <c r="AA64" s="37"/>
      <c r="AB64" s="37"/>
      <c r="AC64" s="37"/>
      <c r="AD64" s="55">
        <f t="shared" si="23"/>
        <v>0</v>
      </c>
      <c r="AE64" s="37">
        <v>0</v>
      </c>
      <c r="AF64" s="37"/>
      <c r="AG64" s="37"/>
      <c r="AH64" s="37"/>
      <c r="AI64" s="37"/>
      <c r="AJ64" s="37"/>
      <c r="AK64" s="37"/>
      <c r="AL64" s="37"/>
      <c r="AM64" s="55">
        <f t="shared" si="25"/>
        <v>0</v>
      </c>
      <c r="AN64" s="37">
        <v>0</v>
      </c>
      <c r="AO64" s="37"/>
      <c r="AP64" s="37"/>
      <c r="AQ64" s="37"/>
      <c r="AR64" s="37"/>
      <c r="AS64" s="37"/>
      <c r="AT64" s="37"/>
      <c r="AU64" s="37"/>
      <c r="AV64" s="55">
        <f t="shared" si="27"/>
        <v>0</v>
      </c>
      <c r="AW64" s="37">
        <v>0</v>
      </c>
      <c r="AX64" s="37"/>
      <c r="AY64" s="37"/>
      <c r="AZ64" s="37"/>
      <c r="BA64" s="37"/>
      <c r="BB64" s="37"/>
      <c r="BC64" s="37"/>
      <c r="BD64" s="37"/>
      <c r="BE64" s="55">
        <f t="shared" si="29"/>
        <v>0</v>
      </c>
      <c r="BF64" s="37">
        <v>0</v>
      </c>
      <c r="BG64" s="37"/>
      <c r="BH64" s="37"/>
      <c r="BI64" s="37"/>
      <c r="BJ64" s="37"/>
      <c r="BK64" s="37"/>
      <c r="BL64" s="37"/>
      <c r="BM64" s="37"/>
      <c r="BN64" s="55">
        <f t="shared" si="31"/>
        <v>0</v>
      </c>
      <c r="BO64" s="37">
        <v>0</v>
      </c>
      <c r="BP64" s="37"/>
      <c r="BQ64" s="37"/>
      <c r="BR64" s="37"/>
      <c r="BS64" s="37"/>
      <c r="BT64" s="37"/>
      <c r="BU64" s="37"/>
      <c r="BV64" s="37"/>
      <c r="BW64" s="55">
        <f t="shared" si="33"/>
        <v>0</v>
      </c>
      <c r="BX64" s="37"/>
      <c r="BY64" s="37">
        <f t="shared" si="104"/>
        <v>0</v>
      </c>
      <c r="BZ64" s="37"/>
    </row>
    <row r="65" spans="1:78" ht="30.6" hidden="1" customHeight="1" outlineLevel="4" thickBot="1" x14ac:dyDescent="0.25">
      <c r="A65" s="33"/>
      <c r="B65" s="34">
        <f t="shared" si="105"/>
        <v>0</v>
      </c>
      <c r="C65" s="35"/>
      <c r="D65" s="37"/>
      <c r="E65" s="37"/>
      <c r="F65" s="37"/>
      <c r="G65" s="37">
        <f t="shared" si="86"/>
        <v>0</v>
      </c>
      <c r="H65" s="36" t="s">
        <v>27</v>
      </c>
      <c r="I65" s="55">
        <v>0</v>
      </c>
      <c r="J65" s="38">
        <v>0</v>
      </c>
      <c r="K65" s="38"/>
      <c r="L65" s="38"/>
      <c r="M65" s="38"/>
      <c r="N65" s="38"/>
      <c r="O65" s="55">
        <f t="shared" si="137"/>
        <v>0</v>
      </c>
      <c r="P65" s="60">
        <f t="shared" si="87"/>
        <v>0</v>
      </c>
      <c r="Q65" s="55">
        <v>0</v>
      </c>
      <c r="R65" s="37">
        <v>0</v>
      </c>
      <c r="S65" s="37"/>
      <c r="T65" s="37"/>
      <c r="U65" s="37"/>
      <c r="V65" s="37"/>
      <c r="W65" s="55">
        <f t="shared" si="138"/>
        <v>0</v>
      </c>
      <c r="X65" s="55">
        <v>0</v>
      </c>
      <c r="Y65" s="37">
        <v>0</v>
      </c>
      <c r="Z65" s="37"/>
      <c r="AA65" s="37"/>
      <c r="AB65" s="37"/>
      <c r="AC65" s="37"/>
      <c r="AD65" s="55">
        <f t="shared" si="23"/>
        <v>0</v>
      </c>
      <c r="AE65" s="37">
        <v>0</v>
      </c>
      <c r="AF65" s="37"/>
      <c r="AG65" s="37"/>
      <c r="AH65" s="37"/>
      <c r="AI65" s="37"/>
      <c r="AJ65" s="37"/>
      <c r="AK65" s="37"/>
      <c r="AL65" s="37"/>
      <c r="AM65" s="55">
        <f t="shared" si="25"/>
        <v>0</v>
      </c>
      <c r="AN65" s="37">
        <v>0</v>
      </c>
      <c r="AO65" s="37"/>
      <c r="AP65" s="37"/>
      <c r="AQ65" s="37"/>
      <c r="AR65" s="37"/>
      <c r="AS65" s="37"/>
      <c r="AT65" s="37"/>
      <c r="AU65" s="37"/>
      <c r="AV65" s="55">
        <f t="shared" si="27"/>
        <v>0</v>
      </c>
      <c r="AW65" s="37">
        <v>0</v>
      </c>
      <c r="AX65" s="37"/>
      <c r="AY65" s="37"/>
      <c r="AZ65" s="37"/>
      <c r="BA65" s="37"/>
      <c r="BB65" s="37"/>
      <c r="BC65" s="37"/>
      <c r="BD65" s="37"/>
      <c r="BE65" s="55">
        <f t="shared" si="29"/>
        <v>0</v>
      </c>
      <c r="BF65" s="37">
        <v>0</v>
      </c>
      <c r="BG65" s="37"/>
      <c r="BH65" s="37"/>
      <c r="BI65" s="37"/>
      <c r="BJ65" s="37"/>
      <c r="BK65" s="37"/>
      <c r="BL65" s="37"/>
      <c r="BM65" s="37"/>
      <c r="BN65" s="55">
        <f t="shared" si="31"/>
        <v>0</v>
      </c>
      <c r="BO65" s="37">
        <v>0</v>
      </c>
      <c r="BP65" s="37"/>
      <c r="BQ65" s="37"/>
      <c r="BR65" s="37"/>
      <c r="BS65" s="37"/>
      <c r="BT65" s="37"/>
      <c r="BU65" s="37"/>
      <c r="BV65" s="37"/>
      <c r="BW65" s="55">
        <f t="shared" si="33"/>
        <v>0</v>
      </c>
      <c r="BX65" s="37"/>
      <c r="BY65" s="37">
        <f t="shared" si="104"/>
        <v>0</v>
      </c>
      <c r="BZ65" s="37"/>
    </row>
    <row r="66" spans="1:78" ht="30.6" hidden="1" customHeight="1" outlineLevel="4" thickBot="1" x14ac:dyDescent="0.25">
      <c r="A66" s="33"/>
      <c r="B66" s="34">
        <f t="shared" si="105"/>
        <v>0</v>
      </c>
      <c r="C66" s="35"/>
      <c r="D66" s="37"/>
      <c r="E66" s="37"/>
      <c r="F66" s="37"/>
      <c r="G66" s="37">
        <f t="shared" si="86"/>
        <v>0</v>
      </c>
      <c r="H66" s="36" t="s">
        <v>27</v>
      </c>
      <c r="I66" s="55">
        <v>0</v>
      </c>
      <c r="J66" s="38">
        <v>0</v>
      </c>
      <c r="K66" s="38"/>
      <c r="L66" s="38"/>
      <c r="M66" s="38"/>
      <c r="N66" s="38"/>
      <c r="O66" s="55">
        <f t="shared" si="137"/>
        <v>0</v>
      </c>
      <c r="P66" s="60">
        <f t="shared" si="87"/>
        <v>0</v>
      </c>
      <c r="Q66" s="55">
        <v>0</v>
      </c>
      <c r="R66" s="37">
        <v>0</v>
      </c>
      <c r="S66" s="37"/>
      <c r="T66" s="37"/>
      <c r="U66" s="37"/>
      <c r="V66" s="37"/>
      <c r="W66" s="55">
        <f t="shared" si="138"/>
        <v>0</v>
      </c>
      <c r="X66" s="55">
        <v>0</v>
      </c>
      <c r="Y66" s="37">
        <v>0</v>
      </c>
      <c r="Z66" s="37"/>
      <c r="AA66" s="37"/>
      <c r="AB66" s="37"/>
      <c r="AC66" s="37"/>
      <c r="AD66" s="55">
        <f t="shared" si="23"/>
        <v>0</v>
      </c>
      <c r="AE66" s="37">
        <v>0</v>
      </c>
      <c r="AF66" s="37"/>
      <c r="AG66" s="37"/>
      <c r="AH66" s="37"/>
      <c r="AI66" s="37"/>
      <c r="AJ66" s="37"/>
      <c r="AK66" s="37"/>
      <c r="AL66" s="37"/>
      <c r="AM66" s="55">
        <f t="shared" si="25"/>
        <v>0</v>
      </c>
      <c r="AN66" s="37">
        <v>0</v>
      </c>
      <c r="AO66" s="37"/>
      <c r="AP66" s="37"/>
      <c r="AQ66" s="37"/>
      <c r="AR66" s="37"/>
      <c r="AS66" s="37"/>
      <c r="AT66" s="37"/>
      <c r="AU66" s="37"/>
      <c r="AV66" s="55">
        <f t="shared" si="27"/>
        <v>0</v>
      </c>
      <c r="AW66" s="37">
        <v>0</v>
      </c>
      <c r="AX66" s="37"/>
      <c r="AY66" s="37"/>
      <c r="AZ66" s="37"/>
      <c r="BA66" s="37"/>
      <c r="BB66" s="37"/>
      <c r="BC66" s="37"/>
      <c r="BD66" s="37"/>
      <c r="BE66" s="55">
        <f t="shared" si="29"/>
        <v>0</v>
      </c>
      <c r="BF66" s="37">
        <v>0</v>
      </c>
      <c r="BG66" s="37"/>
      <c r="BH66" s="37"/>
      <c r="BI66" s="37"/>
      <c r="BJ66" s="37"/>
      <c r="BK66" s="37"/>
      <c r="BL66" s="37"/>
      <c r="BM66" s="37"/>
      <c r="BN66" s="55">
        <f t="shared" si="31"/>
        <v>0</v>
      </c>
      <c r="BO66" s="37">
        <v>0</v>
      </c>
      <c r="BP66" s="37"/>
      <c r="BQ66" s="37"/>
      <c r="BR66" s="37"/>
      <c r="BS66" s="37"/>
      <c r="BT66" s="37"/>
      <c r="BU66" s="37"/>
      <c r="BV66" s="37"/>
      <c r="BW66" s="55">
        <f t="shared" si="33"/>
        <v>0</v>
      </c>
      <c r="BX66" s="37"/>
      <c r="BY66" s="37">
        <f t="shared" si="104"/>
        <v>0</v>
      </c>
      <c r="BZ66" s="37"/>
    </row>
    <row r="67" spans="1:78" ht="15.75" hidden="1" outlineLevel="4" thickBot="1" x14ac:dyDescent="0.25">
      <c r="A67" s="33"/>
      <c r="B67" s="34">
        <f t="shared" si="105"/>
        <v>0</v>
      </c>
      <c r="C67" s="35"/>
      <c r="D67" s="37"/>
      <c r="E67" s="37"/>
      <c r="F67" s="37"/>
      <c r="G67" s="37">
        <f t="shared" si="86"/>
        <v>0</v>
      </c>
      <c r="H67" s="36" t="s">
        <v>27</v>
      </c>
      <c r="I67" s="55">
        <v>0</v>
      </c>
      <c r="J67" s="38">
        <v>0</v>
      </c>
      <c r="K67" s="38"/>
      <c r="L67" s="38"/>
      <c r="M67" s="38"/>
      <c r="N67" s="38"/>
      <c r="O67" s="55">
        <f t="shared" si="137"/>
        <v>0</v>
      </c>
      <c r="P67" s="60">
        <f t="shared" si="87"/>
        <v>0</v>
      </c>
      <c r="Q67" s="37">
        <v>40</v>
      </c>
      <c r="R67" s="37">
        <v>750000000</v>
      </c>
      <c r="S67" s="37"/>
      <c r="T67" s="37"/>
      <c r="U67" s="37"/>
      <c r="V67" s="37"/>
      <c r="W67" s="42">
        <f t="shared" si="138"/>
        <v>750000000</v>
      </c>
      <c r="X67" s="37">
        <v>40</v>
      </c>
      <c r="Y67" s="37">
        <v>0</v>
      </c>
      <c r="Z67" s="37"/>
      <c r="AA67" s="37"/>
      <c r="AB67" s="37"/>
      <c r="AC67" s="37"/>
      <c r="AD67" s="42">
        <f t="shared" si="23"/>
        <v>0</v>
      </c>
      <c r="AE67" s="37">
        <v>0</v>
      </c>
      <c r="AF67" s="37"/>
      <c r="AG67" s="37"/>
      <c r="AH67" s="37"/>
      <c r="AI67" s="37"/>
      <c r="AJ67" s="37"/>
      <c r="AK67" s="37"/>
      <c r="AL67" s="37"/>
      <c r="AM67" s="42">
        <f t="shared" si="25"/>
        <v>0</v>
      </c>
      <c r="AN67" s="37">
        <v>0</v>
      </c>
      <c r="AO67" s="37"/>
      <c r="AP67" s="37"/>
      <c r="AQ67" s="37"/>
      <c r="AR67" s="37"/>
      <c r="AS67" s="37"/>
      <c r="AT67" s="37"/>
      <c r="AU67" s="37"/>
      <c r="AV67" s="42">
        <f t="shared" si="27"/>
        <v>0</v>
      </c>
      <c r="AW67" s="37">
        <v>0</v>
      </c>
      <c r="AX67" s="37"/>
      <c r="AY67" s="37"/>
      <c r="AZ67" s="37"/>
      <c r="BA67" s="37"/>
      <c r="BB67" s="37"/>
      <c r="BC67" s="37"/>
      <c r="BD67" s="37"/>
      <c r="BE67" s="42">
        <f t="shared" si="29"/>
        <v>0</v>
      </c>
      <c r="BF67" s="37">
        <v>0</v>
      </c>
      <c r="BG67" s="37"/>
      <c r="BH67" s="37"/>
      <c r="BI67" s="37"/>
      <c r="BJ67" s="37"/>
      <c r="BK67" s="37"/>
      <c r="BL67" s="37"/>
      <c r="BM67" s="37"/>
      <c r="BN67" s="42">
        <f t="shared" si="31"/>
        <v>0</v>
      </c>
      <c r="BO67" s="37">
        <v>0</v>
      </c>
      <c r="BP67" s="37"/>
      <c r="BQ67" s="37"/>
      <c r="BR67" s="37"/>
      <c r="BS67" s="37"/>
      <c r="BT67" s="37"/>
      <c r="BU67" s="37"/>
      <c r="BV67" s="37"/>
      <c r="BW67" s="42">
        <f t="shared" si="33"/>
        <v>0</v>
      </c>
      <c r="BX67" s="37"/>
      <c r="BY67" s="37">
        <f t="shared" si="104"/>
        <v>0</v>
      </c>
      <c r="BZ67" s="37"/>
    </row>
    <row r="68" spans="1:78" ht="30.6" customHeight="1" outlineLevel="3" collapsed="1" thickBot="1" x14ac:dyDescent="0.25">
      <c r="A68" s="27" t="s">
        <v>151</v>
      </c>
      <c r="B68" s="28">
        <f t="shared" si="105"/>
        <v>15</v>
      </c>
      <c r="C68" s="29" t="s">
        <v>152</v>
      </c>
      <c r="D68" s="31"/>
      <c r="E68" s="31"/>
      <c r="F68" s="52"/>
      <c r="G68" s="31">
        <f t="shared" si="86"/>
        <v>0</v>
      </c>
      <c r="H68" s="30"/>
      <c r="I68" s="31"/>
      <c r="J68" s="32">
        <f>SUM(J69)</f>
        <v>0</v>
      </c>
      <c r="K68" s="32">
        <f>SUM(K69)</f>
        <v>0</v>
      </c>
      <c r="L68" s="32">
        <f>SUM(L69)</f>
        <v>0</v>
      </c>
      <c r="M68" s="32">
        <f>SUM(M69)</f>
        <v>0</v>
      </c>
      <c r="N68" s="32">
        <f>SUM(N69)</f>
        <v>0</v>
      </c>
      <c r="O68" s="31">
        <f t="shared" si="137"/>
        <v>0</v>
      </c>
      <c r="P68" s="59">
        <f t="shared" si="87"/>
        <v>0</v>
      </c>
      <c r="Q68" s="31"/>
      <c r="R68" s="31">
        <f>SUM(R69)</f>
        <v>9300000</v>
      </c>
      <c r="S68" s="31">
        <f>SUM(S69)</f>
        <v>0</v>
      </c>
      <c r="T68" s="31">
        <f>SUM(T69)</f>
        <v>0</v>
      </c>
      <c r="U68" s="31">
        <f>SUM(U69)</f>
        <v>0</v>
      </c>
      <c r="V68" s="31">
        <f>SUM(V69)</f>
        <v>0</v>
      </c>
      <c r="W68" s="31">
        <f t="shared" si="138"/>
        <v>9300000</v>
      </c>
      <c r="X68" s="31"/>
      <c r="Y68" s="31">
        <v>4360000</v>
      </c>
      <c r="Z68" s="31">
        <f>SUM(Z69)</f>
        <v>0</v>
      </c>
      <c r="AA68" s="31">
        <f>SUM(AA69)</f>
        <v>0</v>
      </c>
      <c r="AB68" s="31">
        <f>SUM(AB69)</f>
        <v>0</v>
      </c>
      <c r="AC68" s="31">
        <f>SUM(AC69)</f>
        <v>0</v>
      </c>
      <c r="AD68" s="31">
        <f t="shared" si="23"/>
        <v>4360000</v>
      </c>
      <c r="AE68" s="31">
        <v>4360000</v>
      </c>
      <c r="AF68" s="31">
        <f t="shared" ref="AF68:AL68" si="155">SUM(AF69)</f>
        <v>0</v>
      </c>
      <c r="AG68" s="31">
        <f t="shared" si="155"/>
        <v>0</v>
      </c>
      <c r="AH68" s="31">
        <f t="shared" si="155"/>
        <v>0</v>
      </c>
      <c r="AI68" s="31">
        <f t="shared" si="155"/>
        <v>0</v>
      </c>
      <c r="AJ68" s="31">
        <f t="shared" si="155"/>
        <v>0</v>
      </c>
      <c r="AK68" s="31">
        <f t="shared" si="155"/>
        <v>0</v>
      </c>
      <c r="AL68" s="31">
        <f t="shared" si="155"/>
        <v>0</v>
      </c>
      <c r="AM68" s="31">
        <f t="shared" si="25"/>
        <v>4360000</v>
      </c>
      <c r="AN68" s="31">
        <v>4360000</v>
      </c>
      <c r="AO68" s="31">
        <f t="shared" ref="AO68:AU68" si="156">SUM(AO69)</f>
        <v>0</v>
      </c>
      <c r="AP68" s="31">
        <f t="shared" si="156"/>
        <v>0</v>
      </c>
      <c r="AQ68" s="31">
        <f t="shared" si="156"/>
        <v>0</v>
      </c>
      <c r="AR68" s="31">
        <f t="shared" si="156"/>
        <v>0</v>
      </c>
      <c r="AS68" s="31">
        <f t="shared" si="156"/>
        <v>0</v>
      </c>
      <c r="AT68" s="31">
        <f t="shared" si="156"/>
        <v>0</v>
      </c>
      <c r="AU68" s="31">
        <f t="shared" si="156"/>
        <v>0</v>
      </c>
      <c r="AV68" s="31">
        <f t="shared" si="27"/>
        <v>4360000</v>
      </c>
      <c r="AW68" s="31">
        <f>4360000-4360000</f>
        <v>0</v>
      </c>
      <c r="AX68" s="31">
        <f t="shared" ref="AX68:BD68" si="157">SUM(AX69)</f>
        <v>0</v>
      </c>
      <c r="AY68" s="31">
        <f t="shared" si="157"/>
        <v>0</v>
      </c>
      <c r="AZ68" s="31">
        <f t="shared" si="157"/>
        <v>0</v>
      </c>
      <c r="BA68" s="31">
        <f t="shared" si="157"/>
        <v>0</v>
      </c>
      <c r="BB68" s="31">
        <f t="shared" si="157"/>
        <v>0</v>
      </c>
      <c r="BC68" s="31">
        <f t="shared" si="157"/>
        <v>0</v>
      </c>
      <c r="BD68" s="31">
        <f t="shared" si="157"/>
        <v>0</v>
      </c>
      <c r="BE68" s="31">
        <f t="shared" si="29"/>
        <v>0</v>
      </c>
      <c r="BF68" s="31">
        <f>4360000-4360000</f>
        <v>0</v>
      </c>
      <c r="BG68" s="31">
        <f t="shared" ref="BG68:BM68" si="158">SUM(BG69)</f>
        <v>0</v>
      </c>
      <c r="BH68" s="31">
        <f t="shared" si="158"/>
        <v>0</v>
      </c>
      <c r="BI68" s="31">
        <f t="shared" si="158"/>
        <v>0</v>
      </c>
      <c r="BJ68" s="31">
        <f t="shared" si="158"/>
        <v>0</v>
      </c>
      <c r="BK68" s="31">
        <f t="shared" si="158"/>
        <v>0</v>
      </c>
      <c r="BL68" s="31">
        <f t="shared" si="158"/>
        <v>0</v>
      </c>
      <c r="BM68" s="31">
        <f t="shared" si="158"/>
        <v>0</v>
      </c>
      <c r="BN68" s="31">
        <f t="shared" si="31"/>
        <v>0</v>
      </c>
      <c r="BO68" s="31">
        <f>4360000-4360000</f>
        <v>0</v>
      </c>
      <c r="BP68" s="31">
        <f t="shared" ref="BP68:BV68" si="159">SUM(BP69)</f>
        <v>0</v>
      </c>
      <c r="BQ68" s="31">
        <f t="shared" si="159"/>
        <v>0</v>
      </c>
      <c r="BR68" s="31">
        <f t="shared" si="159"/>
        <v>0</v>
      </c>
      <c r="BS68" s="31">
        <f t="shared" si="159"/>
        <v>0</v>
      </c>
      <c r="BT68" s="31">
        <f t="shared" si="159"/>
        <v>0</v>
      </c>
      <c r="BU68" s="31">
        <f t="shared" si="159"/>
        <v>0</v>
      </c>
      <c r="BV68" s="31">
        <f t="shared" si="159"/>
        <v>0</v>
      </c>
      <c r="BW68" s="31">
        <f t="shared" si="33"/>
        <v>0</v>
      </c>
      <c r="BX68" s="32">
        <f>BW68</f>
        <v>0</v>
      </c>
      <c r="BY68" s="32">
        <f t="shared" si="104"/>
        <v>0</v>
      </c>
      <c r="BZ68" s="32"/>
    </row>
    <row r="69" spans="1:78" ht="30.6" hidden="1" customHeight="1" outlineLevel="4" thickBot="1" x14ac:dyDescent="0.25">
      <c r="A69" s="33"/>
      <c r="B69" s="34">
        <f t="shared" si="105"/>
        <v>0</v>
      </c>
      <c r="C69" s="35"/>
      <c r="D69" s="37"/>
      <c r="E69" s="37"/>
      <c r="F69" s="37"/>
      <c r="G69" s="37">
        <f t="shared" si="86"/>
        <v>0</v>
      </c>
      <c r="H69" s="36" t="s">
        <v>105</v>
      </c>
      <c r="I69" s="55">
        <v>0</v>
      </c>
      <c r="J69" s="38">
        <v>0</v>
      </c>
      <c r="K69" s="38"/>
      <c r="L69" s="38"/>
      <c r="M69" s="38"/>
      <c r="N69" s="38"/>
      <c r="O69" s="55">
        <f t="shared" si="137"/>
        <v>0</v>
      </c>
      <c r="P69" s="60">
        <f t="shared" si="87"/>
        <v>0</v>
      </c>
      <c r="Q69" s="37">
        <v>2</v>
      </c>
      <c r="R69" s="37">
        <v>9300000</v>
      </c>
      <c r="S69" s="37"/>
      <c r="T69" s="37"/>
      <c r="U69" s="37"/>
      <c r="V69" s="37"/>
      <c r="W69" s="37">
        <f t="shared" si="138"/>
        <v>9300000</v>
      </c>
      <c r="X69" s="37">
        <v>2</v>
      </c>
      <c r="Y69" s="37">
        <v>4360000</v>
      </c>
      <c r="Z69" s="37"/>
      <c r="AA69" s="37"/>
      <c r="AB69" s="37"/>
      <c r="AC69" s="37"/>
      <c r="AD69" s="37">
        <f t="shared" si="23"/>
        <v>4360000</v>
      </c>
      <c r="AE69" s="37">
        <v>4360000</v>
      </c>
      <c r="AF69" s="37"/>
      <c r="AG69" s="37"/>
      <c r="AH69" s="37"/>
      <c r="AI69" s="37"/>
      <c r="AJ69" s="37"/>
      <c r="AK69" s="37"/>
      <c r="AL69" s="37"/>
      <c r="AM69" s="37">
        <f t="shared" si="25"/>
        <v>4360000</v>
      </c>
      <c r="AN69" s="37">
        <v>4360000</v>
      </c>
      <c r="AO69" s="37"/>
      <c r="AP69" s="37"/>
      <c r="AQ69" s="37"/>
      <c r="AR69" s="37"/>
      <c r="AS69" s="37"/>
      <c r="AT69" s="37"/>
      <c r="AU69" s="37"/>
      <c r="AV69" s="37">
        <f t="shared" si="27"/>
        <v>4360000</v>
      </c>
      <c r="AW69" s="37">
        <v>4360000</v>
      </c>
      <c r="AX69" s="37"/>
      <c r="AY69" s="37"/>
      <c r="AZ69" s="37"/>
      <c r="BA69" s="37"/>
      <c r="BB69" s="37"/>
      <c r="BC69" s="37"/>
      <c r="BD69" s="37"/>
      <c r="BE69" s="37">
        <f t="shared" si="29"/>
        <v>4360000</v>
      </c>
      <c r="BF69" s="37">
        <v>4360000</v>
      </c>
      <c r="BG69" s="37"/>
      <c r="BH69" s="37"/>
      <c r="BI69" s="37"/>
      <c r="BJ69" s="37"/>
      <c r="BK69" s="37"/>
      <c r="BL69" s="37"/>
      <c r="BM69" s="37"/>
      <c r="BN69" s="37">
        <f t="shared" si="31"/>
        <v>4360000</v>
      </c>
      <c r="BO69" s="37">
        <v>4360000</v>
      </c>
      <c r="BP69" s="37"/>
      <c r="BQ69" s="37"/>
      <c r="BR69" s="37"/>
      <c r="BS69" s="37"/>
      <c r="BT69" s="37"/>
      <c r="BU69" s="37"/>
      <c r="BV69" s="37"/>
      <c r="BW69" s="37">
        <f t="shared" si="33"/>
        <v>4360000</v>
      </c>
      <c r="BX69" s="37"/>
      <c r="BY69" s="37">
        <f t="shared" si="104"/>
        <v>-4360000</v>
      </c>
      <c r="BZ69" s="37"/>
    </row>
    <row r="70" spans="1:78" ht="30.6" customHeight="1" outlineLevel="1" thickBot="1" x14ac:dyDescent="0.25">
      <c r="A70" s="18" t="s">
        <v>29</v>
      </c>
      <c r="B70" s="19">
        <f t="shared" si="105"/>
        <v>7</v>
      </c>
      <c r="C70" s="20" t="s">
        <v>30</v>
      </c>
      <c r="D70" s="22">
        <f>SUM(D71,D83,D90,D94,D110,D117)</f>
        <v>4660577000</v>
      </c>
      <c r="E70" s="22">
        <f>SUM(E71,E83,E90,E94,E110,E117)</f>
        <v>0</v>
      </c>
      <c r="F70" s="50"/>
      <c r="G70" s="22">
        <f t="shared" si="86"/>
        <v>4660577000</v>
      </c>
      <c r="H70" s="48"/>
      <c r="I70" s="22"/>
      <c r="J70" s="21">
        <f>SUM(J71,J83,J90,J94,J110,J117)</f>
        <v>4352061000</v>
      </c>
      <c r="K70" s="21">
        <f>SUM(K71,K83,K90,K94,K110,K117)</f>
        <v>0</v>
      </c>
      <c r="L70" s="21">
        <f>SUM(L71,L83,L90,L94,L110,L117)</f>
        <v>0</v>
      </c>
      <c r="M70" s="21">
        <f>SUM(M71,M83,M90,M94,M110,M117)</f>
        <v>0</v>
      </c>
      <c r="N70" s="21">
        <f>SUM(N71,N83,N90,N94,N110,N117)</f>
        <v>0</v>
      </c>
      <c r="O70" s="22">
        <f t="shared" si="137"/>
        <v>4352061000</v>
      </c>
      <c r="P70" s="57">
        <f t="shared" si="87"/>
        <v>-308516000</v>
      </c>
      <c r="Q70" s="22"/>
      <c r="R70" s="22">
        <f>SUM(R71,R83,R90,R94,R110,R117)</f>
        <v>5179294000</v>
      </c>
      <c r="S70" s="22">
        <f>SUM(S71,S83,S90,S94,S110,S117)</f>
        <v>0</v>
      </c>
      <c r="T70" s="22">
        <f>SUM(T71,T83,T90,T94,T110,T117)</f>
        <v>0</v>
      </c>
      <c r="U70" s="22">
        <f>SUM(U71,U83,U90,U94,U110,U117)</f>
        <v>0</v>
      </c>
      <c r="V70" s="22">
        <f>SUM(V71,V83,V90,V94,V110,V117)</f>
        <v>0</v>
      </c>
      <c r="W70" s="22">
        <f t="shared" si="138"/>
        <v>5179294000</v>
      </c>
      <c r="X70" s="22"/>
      <c r="Y70" s="22">
        <f>SUM(Y71,Y83,Y90,Y94,Y110,Y117)</f>
        <v>5135486000</v>
      </c>
      <c r="Z70" s="22">
        <f>SUM(Z71,Z83,Z90,Z94,Z110,Z117)</f>
        <v>0</v>
      </c>
      <c r="AA70" s="22">
        <f>SUM(AA71,AA83,AA90,AA94,AA110,AA117)</f>
        <v>0</v>
      </c>
      <c r="AB70" s="22">
        <f>SUM(AB71,AB83,AB90,AB94,AB110,AB117)</f>
        <v>0</v>
      </c>
      <c r="AC70" s="22">
        <f>SUM(AC71,AC83,AC90,AC94,AC110,AC117)</f>
        <v>0</v>
      </c>
      <c r="AD70" s="22">
        <f t="shared" ref="AD70:AD127" si="160">SUM(Y70:AC70)</f>
        <v>5135486000</v>
      </c>
      <c r="AE70" s="22">
        <f t="shared" ref="AE70:AL70" si="161">SUM(AE71,AE83,AE90,AE94,AE110,AE117)</f>
        <v>5085810000</v>
      </c>
      <c r="AF70" s="22">
        <f t="shared" si="161"/>
        <v>0</v>
      </c>
      <c r="AG70" s="22">
        <f t="shared" si="161"/>
        <v>0</v>
      </c>
      <c r="AH70" s="22">
        <f t="shared" si="161"/>
        <v>0</v>
      </c>
      <c r="AI70" s="22">
        <f t="shared" si="161"/>
        <v>0</v>
      </c>
      <c r="AJ70" s="22">
        <f t="shared" si="161"/>
        <v>0</v>
      </c>
      <c r="AK70" s="22">
        <f t="shared" si="161"/>
        <v>0</v>
      </c>
      <c r="AL70" s="22">
        <f t="shared" si="161"/>
        <v>0</v>
      </c>
      <c r="AM70" s="22">
        <f t="shared" ref="AM70:AM127" si="162">SUM(AE70:AL70)</f>
        <v>5085810000</v>
      </c>
      <c r="AN70" s="22">
        <f t="shared" ref="AN70:AU70" si="163">SUM(AN71,AN83,AN90,AN94,AN110,AN117)</f>
        <v>5085810000</v>
      </c>
      <c r="AO70" s="22">
        <f t="shared" si="163"/>
        <v>0</v>
      </c>
      <c r="AP70" s="22">
        <f t="shared" si="163"/>
        <v>0</v>
      </c>
      <c r="AQ70" s="22">
        <f t="shared" si="163"/>
        <v>0</v>
      </c>
      <c r="AR70" s="22">
        <f t="shared" si="163"/>
        <v>0</v>
      </c>
      <c r="AS70" s="22">
        <f t="shared" si="163"/>
        <v>0</v>
      </c>
      <c r="AT70" s="22">
        <f t="shared" si="163"/>
        <v>0</v>
      </c>
      <c r="AU70" s="22">
        <f t="shared" si="163"/>
        <v>0</v>
      </c>
      <c r="AV70" s="22">
        <f t="shared" ref="AV70:AV127" si="164">SUM(AN70:AU70)</f>
        <v>5085810000</v>
      </c>
      <c r="AW70" s="22">
        <f t="shared" ref="AW70:BD70" si="165">SUM(AW71,AW83,AW90,AW94,AW110,AW117)</f>
        <v>5118230000</v>
      </c>
      <c r="AX70" s="22">
        <f t="shared" si="165"/>
        <v>0</v>
      </c>
      <c r="AY70" s="22">
        <f t="shared" si="165"/>
        <v>0</v>
      </c>
      <c r="AZ70" s="22">
        <f t="shared" si="165"/>
        <v>0</v>
      </c>
      <c r="BA70" s="22">
        <f t="shared" si="165"/>
        <v>0</v>
      </c>
      <c r="BB70" s="22">
        <f t="shared" si="165"/>
        <v>0</v>
      </c>
      <c r="BC70" s="22">
        <f t="shared" si="165"/>
        <v>0</v>
      </c>
      <c r="BD70" s="22">
        <f t="shared" si="165"/>
        <v>0</v>
      </c>
      <c r="BE70" s="22">
        <f t="shared" ref="BE70:BE127" si="166">SUM(AW70:BD70)</f>
        <v>5118230000</v>
      </c>
      <c r="BF70" s="22">
        <f t="shared" ref="BF70:BM70" si="167">SUM(BF71,BF83,BF90,BF94,BF110,BF117)</f>
        <v>5118230000</v>
      </c>
      <c r="BG70" s="22">
        <f t="shared" si="167"/>
        <v>0</v>
      </c>
      <c r="BH70" s="22">
        <f t="shared" si="167"/>
        <v>0</v>
      </c>
      <c r="BI70" s="22">
        <f t="shared" si="167"/>
        <v>0</v>
      </c>
      <c r="BJ70" s="22">
        <f t="shared" si="167"/>
        <v>0</v>
      </c>
      <c r="BK70" s="22">
        <f t="shared" si="167"/>
        <v>0</v>
      </c>
      <c r="BL70" s="22">
        <f t="shared" si="167"/>
        <v>0</v>
      </c>
      <c r="BM70" s="22">
        <f t="shared" si="167"/>
        <v>0</v>
      </c>
      <c r="BN70" s="22">
        <f t="shared" ref="BN70:BN119" si="168">SUM(BF70:BM70)</f>
        <v>5118230000</v>
      </c>
      <c r="BO70" s="22">
        <f t="shared" ref="BO70:BV70" si="169">SUM(BO71,BO83,BO90,BO94,BO110,BO117)</f>
        <v>5118230000</v>
      </c>
      <c r="BP70" s="22">
        <f t="shared" si="169"/>
        <v>0</v>
      </c>
      <c r="BQ70" s="22">
        <f t="shared" si="169"/>
        <v>0</v>
      </c>
      <c r="BR70" s="22">
        <f t="shared" si="169"/>
        <v>0</v>
      </c>
      <c r="BS70" s="22">
        <f t="shared" si="169"/>
        <v>0</v>
      </c>
      <c r="BT70" s="22">
        <f t="shared" si="169"/>
        <v>0</v>
      </c>
      <c r="BU70" s="22">
        <f t="shared" si="169"/>
        <v>0</v>
      </c>
      <c r="BV70" s="22">
        <f t="shared" si="169"/>
        <v>0</v>
      </c>
      <c r="BW70" s="22">
        <f t="shared" ref="BW70:BW119" si="170">SUM(BO70:BV70)</f>
        <v>5118230000</v>
      </c>
      <c r="BX70" s="22">
        <f t="shared" ref="BX70" si="171">SUM(BX71,BX83,BX90,BX94,BX110,BX117)</f>
        <v>5118230000</v>
      </c>
      <c r="BY70" s="22">
        <f t="shared" si="104"/>
        <v>0</v>
      </c>
      <c r="BZ70" s="22"/>
    </row>
    <row r="71" spans="1:78" ht="30.6" customHeight="1" outlineLevel="2" thickBot="1" x14ac:dyDescent="0.25">
      <c r="A71" s="23" t="s">
        <v>31</v>
      </c>
      <c r="B71" s="24">
        <f t="shared" si="105"/>
        <v>12</v>
      </c>
      <c r="C71" s="40" t="s">
        <v>32</v>
      </c>
      <c r="D71" s="26">
        <f>SUM(D72,D75,D78)</f>
        <v>20730000</v>
      </c>
      <c r="E71" s="26">
        <f>SUM(E72,E75,E78)</f>
        <v>0</v>
      </c>
      <c r="F71" s="51"/>
      <c r="G71" s="26">
        <f t="shared" si="86"/>
        <v>20730000</v>
      </c>
      <c r="H71" s="49"/>
      <c r="I71" s="26"/>
      <c r="J71" s="25">
        <f>SUM(J72,J75,J78)</f>
        <v>20850000</v>
      </c>
      <c r="K71" s="25">
        <f>SUM(K72,K75,K78)</f>
        <v>0</v>
      </c>
      <c r="L71" s="25">
        <f>SUM(L72,L75,L78)</f>
        <v>0</v>
      </c>
      <c r="M71" s="25">
        <f>SUM(M72,M75,M78)</f>
        <v>0</v>
      </c>
      <c r="N71" s="25">
        <f>SUM(N72,N75,N78)</f>
        <v>0</v>
      </c>
      <c r="O71" s="26">
        <f t="shared" si="137"/>
        <v>20850000</v>
      </c>
      <c r="P71" s="58">
        <f t="shared" si="87"/>
        <v>120000</v>
      </c>
      <c r="Q71" s="26"/>
      <c r="R71" s="26">
        <f>SUM(R72,R75,R78)</f>
        <v>12790000</v>
      </c>
      <c r="S71" s="26">
        <f>SUM(S72,S75,S78)</f>
        <v>0</v>
      </c>
      <c r="T71" s="26">
        <f>SUM(T72,T75,T78)</f>
        <v>0</v>
      </c>
      <c r="U71" s="26">
        <f>SUM(U72,U75,U78)</f>
        <v>0</v>
      </c>
      <c r="V71" s="26">
        <f>SUM(V72,V75,V78)</f>
        <v>0</v>
      </c>
      <c r="W71" s="26">
        <f t="shared" si="138"/>
        <v>12790000</v>
      </c>
      <c r="X71" s="26"/>
      <c r="Y71" s="26">
        <f>SUM(Y72,Y75,Y78)</f>
        <v>12850000</v>
      </c>
      <c r="Z71" s="26">
        <f>SUM(Z72,Z75,Z78)</f>
        <v>0</v>
      </c>
      <c r="AA71" s="26">
        <f>SUM(AA72,AA75,AA78)</f>
        <v>0</v>
      </c>
      <c r="AB71" s="26">
        <f>SUM(AB72,AB75,AB78)</f>
        <v>0</v>
      </c>
      <c r="AC71" s="26">
        <f>SUM(AC72,AC75,AC78)</f>
        <v>0</v>
      </c>
      <c r="AD71" s="26">
        <f t="shared" si="160"/>
        <v>12850000</v>
      </c>
      <c r="AE71" s="26">
        <f t="shared" ref="AE71:AL71" si="172">SUM(AE72,AE75,AE78)</f>
        <v>12450000</v>
      </c>
      <c r="AF71" s="26">
        <f t="shared" si="172"/>
        <v>0</v>
      </c>
      <c r="AG71" s="26">
        <f t="shared" si="172"/>
        <v>0</v>
      </c>
      <c r="AH71" s="26">
        <f t="shared" si="172"/>
        <v>0</v>
      </c>
      <c r="AI71" s="26">
        <f t="shared" si="172"/>
        <v>0</v>
      </c>
      <c r="AJ71" s="26">
        <f t="shared" si="172"/>
        <v>0</v>
      </c>
      <c r="AK71" s="26">
        <f t="shared" si="172"/>
        <v>0</v>
      </c>
      <c r="AL71" s="26">
        <f t="shared" si="172"/>
        <v>0</v>
      </c>
      <c r="AM71" s="26">
        <f t="shared" si="162"/>
        <v>12450000</v>
      </c>
      <c r="AN71" s="26">
        <f t="shared" ref="AN71:AU71" si="173">SUM(AN72,AN75,AN78)</f>
        <v>12450000</v>
      </c>
      <c r="AO71" s="26">
        <f t="shared" si="173"/>
        <v>0</v>
      </c>
      <c r="AP71" s="26">
        <f t="shared" si="173"/>
        <v>0</v>
      </c>
      <c r="AQ71" s="26">
        <f t="shared" si="173"/>
        <v>0</v>
      </c>
      <c r="AR71" s="26">
        <f t="shared" si="173"/>
        <v>0</v>
      </c>
      <c r="AS71" s="26">
        <f t="shared" si="173"/>
        <v>0</v>
      </c>
      <c r="AT71" s="26">
        <f t="shared" si="173"/>
        <v>0</v>
      </c>
      <c r="AU71" s="26">
        <f t="shared" si="173"/>
        <v>0</v>
      </c>
      <c r="AV71" s="26">
        <f t="shared" si="164"/>
        <v>12450000</v>
      </c>
      <c r="AW71" s="26">
        <f t="shared" ref="AW71:BD71" si="174">SUM(AW72,AW75,AW78)</f>
        <v>12450000</v>
      </c>
      <c r="AX71" s="26">
        <f t="shared" si="174"/>
        <v>0</v>
      </c>
      <c r="AY71" s="26">
        <f t="shared" si="174"/>
        <v>0</v>
      </c>
      <c r="AZ71" s="26">
        <f t="shared" si="174"/>
        <v>0</v>
      </c>
      <c r="BA71" s="26">
        <f t="shared" si="174"/>
        <v>0</v>
      </c>
      <c r="BB71" s="26">
        <f t="shared" si="174"/>
        <v>0</v>
      </c>
      <c r="BC71" s="26">
        <f t="shared" si="174"/>
        <v>0</v>
      </c>
      <c r="BD71" s="26">
        <f t="shared" si="174"/>
        <v>0</v>
      </c>
      <c r="BE71" s="26">
        <f t="shared" si="166"/>
        <v>12450000</v>
      </c>
      <c r="BF71" s="26">
        <f t="shared" ref="BF71:BM71" si="175">SUM(BF72,BF75,BF78)</f>
        <v>12450000</v>
      </c>
      <c r="BG71" s="26">
        <f t="shared" si="175"/>
        <v>0</v>
      </c>
      <c r="BH71" s="26">
        <f t="shared" si="175"/>
        <v>0</v>
      </c>
      <c r="BI71" s="26">
        <f t="shared" si="175"/>
        <v>0</v>
      </c>
      <c r="BJ71" s="26">
        <f t="shared" si="175"/>
        <v>0</v>
      </c>
      <c r="BK71" s="26">
        <f t="shared" si="175"/>
        <v>0</v>
      </c>
      <c r="BL71" s="26">
        <f t="shared" si="175"/>
        <v>0</v>
      </c>
      <c r="BM71" s="26">
        <f t="shared" si="175"/>
        <v>0</v>
      </c>
      <c r="BN71" s="26">
        <f t="shared" si="168"/>
        <v>12450000</v>
      </c>
      <c r="BO71" s="26">
        <f t="shared" ref="BO71:BV71" si="176">SUM(BO72,BO75,BO78)</f>
        <v>12450000</v>
      </c>
      <c r="BP71" s="26">
        <f t="shared" si="176"/>
        <v>0</v>
      </c>
      <c r="BQ71" s="26">
        <f t="shared" si="176"/>
        <v>0</v>
      </c>
      <c r="BR71" s="26">
        <f t="shared" si="176"/>
        <v>0</v>
      </c>
      <c r="BS71" s="26">
        <f t="shared" si="176"/>
        <v>0</v>
      </c>
      <c r="BT71" s="26">
        <f t="shared" si="176"/>
        <v>0</v>
      </c>
      <c r="BU71" s="26">
        <f t="shared" si="176"/>
        <v>0</v>
      </c>
      <c r="BV71" s="26">
        <f t="shared" si="176"/>
        <v>0</v>
      </c>
      <c r="BW71" s="26">
        <f t="shared" si="170"/>
        <v>12450000</v>
      </c>
      <c r="BX71" s="26">
        <f t="shared" ref="BX71" si="177">SUM(BX72,BX75,BX78)</f>
        <v>12450000</v>
      </c>
      <c r="BY71" s="26">
        <f t="shared" si="104"/>
        <v>0</v>
      </c>
      <c r="BZ71" s="26"/>
    </row>
    <row r="72" spans="1:78" ht="30.6" customHeight="1" outlineLevel="3" collapsed="1" thickBot="1" x14ac:dyDescent="0.25">
      <c r="A72" s="27" t="s">
        <v>33</v>
      </c>
      <c r="B72" s="28">
        <f t="shared" si="105"/>
        <v>15</v>
      </c>
      <c r="C72" s="29" t="s">
        <v>34</v>
      </c>
      <c r="D72" s="31">
        <v>10690000</v>
      </c>
      <c r="E72" s="31"/>
      <c r="F72" s="52"/>
      <c r="G72" s="31">
        <f t="shared" si="86"/>
        <v>10690000</v>
      </c>
      <c r="H72" s="30"/>
      <c r="I72" s="31"/>
      <c r="J72" s="32">
        <f>SUM(J73:J74)</f>
        <v>10750000</v>
      </c>
      <c r="K72" s="32">
        <f>SUM(K73:K74)</f>
        <v>0</v>
      </c>
      <c r="L72" s="32">
        <f>SUM(L73:L74)</f>
        <v>0</v>
      </c>
      <c r="M72" s="32">
        <f>SUM(M73:M74)</f>
        <v>0</v>
      </c>
      <c r="N72" s="32">
        <f>SUM(N73:N74)</f>
        <v>0</v>
      </c>
      <c r="O72" s="31">
        <f t="shared" si="137"/>
        <v>10750000</v>
      </c>
      <c r="P72" s="59">
        <f t="shared" si="87"/>
        <v>60000</v>
      </c>
      <c r="Q72" s="31"/>
      <c r="R72" s="31">
        <f>SUM(R73:R74)</f>
        <v>2750000</v>
      </c>
      <c r="S72" s="31">
        <f>SUM(S73:S74)</f>
        <v>0</v>
      </c>
      <c r="T72" s="31">
        <f>SUM(T73:T74)</f>
        <v>0</v>
      </c>
      <c r="U72" s="31">
        <f>SUM(U73:U74)</f>
        <v>0</v>
      </c>
      <c r="V72" s="31">
        <f>SUM(V73:V74)</f>
        <v>0</v>
      </c>
      <c r="W72" s="31">
        <f t="shared" si="138"/>
        <v>2750000</v>
      </c>
      <c r="X72" s="31"/>
      <c r="Y72" s="31">
        <f>SUM(Y73:Y74)</f>
        <v>2750000</v>
      </c>
      <c r="Z72" s="31">
        <f>SUM(Z73:Z74)</f>
        <v>0</v>
      </c>
      <c r="AA72" s="31">
        <f>SUM(AA73:AA74)</f>
        <v>0</v>
      </c>
      <c r="AB72" s="31">
        <f>SUM(AB73:AB74)</f>
        <v>0</v>
      </c>
      <c r="AC72" s="31">
        <f>SUM(AC73:AC74)</f>
        <v>0</v>
      </c>
      <c r="AD72" s="31">
        <f t="shared" si="160"/>
        <v>2750000</v>
      </c>
      <c r="AE72" s="31">
        <f t="shared" ref="AE72:AL72" si="178">SUM(AE73:AE74)</f>
        <v>2500000</v>
      </c>
      <c r="AF72" s="31">
        <f t="shared" si="178"/>
        <v>0</v>
      </c>
      <c r="AG72" s="31">
        <f t="shared" si="178"/>
        <v>0</v>
      </c>
      <c r="AH72" s="31">
        <f t="shared" si="178"/>
        <v>0</v>
      </c>
      <c r="AI72" s="31">
        <f t="shared" si="178"/>
        <v>0</v>
      </c>
      <c r="AJ72" s="31">
        <f t="shared" si="178"/>
        <v>0</v>
      </c>
      <c r="AK72" s="31">
        <f t="shared" si="178"/>
        <v>0</v>
      </c>
      <c r="AL72" s="31">
        <f t="shared" si="178"/>
        <v>0</v>
      </c>
      <c r="AM72" s="31">
        <f t="shared" si="162"/>
        <v>2500000</v>
      </c>
      <c r="AN72" s="31">
        <f t="shared" ref="AN72:AU72" si="179">SUM(AN73:AN74)</f>
        <v>2500000</v>
      </c>
      <c r="AO72" s="31">
        <f t="shared" si="179"/>
        <v>0</v>
      </c>
      <c r="AP72" s="31">
        <f t="shared" si="179"/>
        <v>0</v>
      </c>
      <c r="AQ72" s="31">
        <f t="shared" si="179"/>
        <v>0</v>
      </c>
      <c r="AR72" s="31">
        <f t="shared" si="179"/>
        <v>0</v>
      </c>
      <c r="AS72" s="31">
        <f t="shared" si="179"/>
        <v>0</v>
      </c>
      <c r="AT72" s="31">
        <f t="shared" si="179"/>
        <v>0</v>
      </c>
      <c r="AU72" s="31">
        <f t="shared" si="179"/>
        <v>0</v>
      </c>
      <c r="AV72" s="31">
        <f t="shared" si="164"/>
        <v>2500000</v>
      </c>
      <c r="AW72" s="31">
        <f t="shared" ref="AW72:BD72" si="180">SUM(AW73:AW74)</f>
        <v>2500000</v>
      </c>
      <c r="AX72" s="31">
        <f t="shared" si="180"/>
        <v>0</v>
      </c>
      <c r="AY72" s="31">
        <f t="shared" si="180"/>
        <v>0</v>
      </c>
      <c r="AZ72" s="31">
        <f t="shared" si="180"/>
        <v>0</v>
      </c>
      <c r="BA72" s="31">
        <f t="shared" si="180"/>
        <v>0</v>
      </c>
      <c r="BB72" s="31">
        <f t="shared" si="180"/>
        <v>0</v>
      </c>
      <c r="BC72" s="31">
        <f t="shared" si="180"/>
        <v>0</v>
      </c>
      <c r="BD72" s="31">
        <f t="shared" si="180"/>
        <v>0</v>
      </c>
      <c r="BE72" s="31">
        <f t="shared" si="166"/>
        <v>2500000</v>
      </c>
      <c r="BF72" s="31">
        <f t="shared" ref="BF72:BM72" si="181">SUM(BF73:BF74)</f>
        <v>2500000</v>
      </c>
      <c r="BG72" s="31">
        <f t="shared" si="181"/>
        <v>0</v>
      </c>
      <c r="BH72" s="31">
        <f t="shared" si="181"/>
        <v>0</v>
      </c>
      <c r="BI72" s="31">
        <f t="shared" si="181"/>
        <v>0</v>
      </c>
      <c r="BJ72" s="31">
        <f t="shared" si="181"/>
        <v>0</v>
      </c>
      <c r="BK72" s="31">
        <f t="shared" si="181"/>
        <v>0</v>
      </c>
      <c r="BL72" s="31">
        <f t="shared" si="181"/>
        <v>0</v>
      </c>
      <c r="BM72" s="31">
        <f t="shared" si="181"/>
        <v>0</v>
      </c>
      <c r="BN72" s="31">
        <f t="shared" si="168"/>
        <v>2500000</v>
      </c>
      <c r="BO72" s="31">
        <f t="shared" ref="BO72:BV72" si="182">SUM(BO73:BO74)</f>
        <v>2500000</v>
      </c>
      <c r="BP72" s="31">
        <f t="shared" si="182"/>
        <v>0</v>
      </c>
      <c r="BQ72" s="31">
        <f t="shared" si="182"/>
        <v>0</v>
      </c>
      <c r="BR72" s="31">
        <f t="shared" si="182"/>
        <v>0</v>
      </c>
      <c r="BS72" s="31">
        <f t="shared" si="182"/>
        <v>0</v>
      </c>
      <c r="BT72" s="31">
        <f t="shared" si="182"/>
        <v>0</v>
      </c>
      <c r="BU72" s="31">
        <f t="shared" si="182"/>
        <v>0</v>
      </c>
      <c r="BV72" s="31">
        <f t="shared" si="182"/>
        <v>0</v>
      </c>
      <c r="BW72" s="31">
        <f t="shared" si="170"/>
        <v>2500000</v>
      </c>
      <c r="BX72" s="32">
        <f>BW72</f>
        <v>2500000</v>
      </c>
      <c r="BY72" s="32">
        <f t="shared" si="104"/>
        <v>0</v>
      </c>
      <c r="BZ72" s="32"/>
    </row>
    <row r="73" spans="1:78" ht="30.6" hidden="1" customHeight="1" outlineLevel="4" thickBot="1" x14ac:dyDescent="0.25">
      <c r="A73" s="33"/>
      <c r="B73" s="34">
        <f t="shared" si="105"/>
        <v>0</v>
      </c>
      <c r="C73" s="35"/>
      <c r="D73" s="37"/>
      <c r="E73" s="37"/>
      <c r="F73" s="37"/>
      <c r="G73" s="37">
        <f t="shared" si="86"/>
        <v>0</v>
      </c>
      <c r="H73" s="36" t="s">
        <v>88</v>
      </c>
      <c r="I73" s="37">
        <v>2</v>
      </c>
      <c r="J73" s="38">
        <f>10750000-8000000</f>
        <v>2750000</v>
      </c>
      <c r="K73" s="38"/>
      <c r="L73" s="38"/>
      <c r="M73" s="38"/>
      <c r="N73" s="38"/>
      <c r="O73" s="55">
        <f t="shared" si="137"/>
        <v>2750000</v>
      </c>
      <c r="P73" s="60">
        <f t="shared" si="87"/>
        <v>2750000</v>
      </c>
      <c r="Q73" s="37">
        <v>2</v>
      </c>
      <c r="R73" s="37">
        <f>10800000-8050000</f>
        <v>2750000</v>
      </c>
      <c r="S73" s="37"/>
      <c r="T73" s="37"/>
      <c r="U73" s="37"/>
      <c r="V73" s="37"/>
      <c r="W73" s="55">
        <f t="shared" si="138"/>
        <v>2750000</v>
      </c>
      <c r="X73" s="37">
        <v>2</v>
      </c>
      <c r="Y73" s="37">
        <f>10800000-8050000</f>
        <v>2750000</v>
      </c>
      <c r="Z73" s="37"/>
      <c r="AA73" s="37"/>
      <c r="AB73" s="37"/>
      <c r="AC73" s="37"/>
      <c r="AD73" s="55">
        <f t="shared" si="160"/>
        <v>2750000</v>
      </c>
      <c r="AE73" s="37">
        <v>2500000</v>
      </c>
      <c r="AF73" s="37"/>
      <c r="AG73" s="37"/>
      <c r="AH73" s="37"/>
      <c r="AI73" s="37"/>
      <c r="AJ73" s="37"/>
      <c r="AK73" s="37"/>
      <c r="AL73" s="37"/>
      <c r="AM73" s="55">
        <f t="shared" si="162"/>
        <v>2500000</v>
      </c>
      <c r="AN73" s="37">
        <v>2500000</v>
      </c>
      <c r="AO73" s="37"/>
      <c r="AP73" s="37"/>
      <c r="AQ73" s="37"/>
      <c r="AR73" s="37"/>
      <c r="AS73" s="37"/>
      <c r="AT73" s="37"/>
      <c r="AU73" s="37"/>
      <c r="AV73" s="55">
        <f t="shared" si="164"/>
        <v>2500000</v>
      </c>
      <c r="AW73" s="37">
        <v>2500000</v>
      </c>
      <c r="AX73" s="37"/>
      <c r="AY73" s="37"/>
      <c r="AZ73" s="37"/>
      <c r="BA73" s="37"/>
      <c r="BB73" s="37"/>
      <c r="BC73" s="37"/>
      <c r="BD73" s="37"/>
      <c r="BE73" s="55">
        <f t="shared" si="166"/>
        <v>2500000</v>
      </c>
      <c r="BF73" s="37">
        <v>2500000</v>
      </c>
      <c r="BG73" s="37"/>
      <c r="BH73" s="37"/>
      <c r="BI73" s="37"/>
      <c r="BJ73" s="37"/>
      <c r="BK73" s="37"/>
      <c r="BL73" s="37"/>
      <c r="BM73" s="37"/>
      <c r="BN73" s="55">
        <f t="shared" si="168"/>
        <v>2500000</v>
      </c>
      <c r="BO73" s="37">
        <v>2500000</v>
      </c>
      <c r="BP73" s="37"/>
      <c r="BQ73" s="37"/>
      <c r="BR73" s="37"/>
      <c r="BS73" s="37"/>
      <c r="BT73" s="37"/>
      <c r="BU73" s="37"/>
      <c r="BV73" s="37"/>
      <c r="BW73" s="55">
        <f t="shared" si="170"/>
        <v>2500000</v>
      </c>
      <c r="BX73" s="37"/>
      <c r="BY73" s="37">
        <f t="shared" si="104"/>
        <v>-2500000</v>
      </c>
      <c r="BZ73" s="37"/>
    </row>
    <row r="74" spans="1:78" ht="30.6" hidden="1" customHeight="1" outlineLevel="4" thickBot="1" x14ac:dyDescent="0.25">
      <c r="A74" s="33"/>
      <c r="B74" s="34">
        <f t="shared" si="105"/>
        <v>0</v>
      </c>
      <c r="C74" s="35"/>
      <c r="D74" s="37"/>
      <c r="E74" s="37"/>
      <c r="F74" s="37"/>
      <c r="G74" s="37">
        <f t="shared" si="86"/>
        <v>0</v>
      </c>
      <c r="H74" s="36" t="s">
        <v>88</v>
      </c>
      <c r="I74" s="37">
        <v>1</v>
      </c>
      <c r="J74" s="38">
        <f>8450000-450000</f>
        <v>8000000</v>
      </c>
      <c r="K74" s="38"/>
      <c r="L74" s="38"/>
      <c r="M74" s="38"/>
      <c r="N74" s="38"/>
      <c r="O74" s="55">
        <f t="shared" si="137"/>
        <v>8000000</v>
      </c>
      <c r="P74" s="60">
        <f t="shared" si="87"/>
        <v>8000000</v>
      </c>
      <c r="Q74" s="37">
        <v>0</v>
      </c>
      <c r="R74" s="37">
        <v>0</v>
      </c>
      <c r="S74" s="37"/>
      <c r="T74" s="37"/>
      <c r="U74" s="37"/>
      <c r="V74" s="37"/>
      <c r="W74" s="37">
        <f t="shared" si="138"/>
        <v>0</v>
      </c>
      <c r="X74" s="37">
        <v>0</v>
      </c>
      <c r="Y74" s="37">
        <v>0</v>
      </c>
      <c r="Z74" s="37"/>
      <c r="AA74" s="37"/>
      <c r="AB74" s="37"/>
      <c r="AC74" s="37"/>
      <c r="AD74" s="37">
        <f t="shared" si="160"/>
        <v>0</v>
      </c>
      <c r="AE74" s="37">
        <v>0</v>
      </c>
      <c r="AF74" s="37"/>
      <c r="AG74" s="37"/>
      <c r="AH74" s="37"/>
      <c r="AI74" s="37"/>
      <c r="AJ74" s="37"/>
      <c r="AK74" s="37"/>
      <c r="AL74" s="37"/>
      <c r="AM74" s="37">
        <f t="shared" si="162"/>
        <v>0</v>
      </c>
      <c r="AN74" s="37">
        <v>0</v>
      </c>
      <c r="AO74" s="37"/>
      <c r="AP74" s="37"/>
      <c r="AQ74" s="37"/>
      <c r="AR74" s="37"/>
      <c r="AS74" s="37"/>
      <c r="AT74" s="37"/>
      <c r="AU74" s="37"/>
      <c r="AV74" s="37">
        <f t="shared" si="164"/>
        <v>0</v>
      </c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166"/>
        <v>0</v>
      </c>
      <c r="BF74" s="37">
        <v>0</v>
      </c>
      <c r="BG74" s="37"/>
      <c r="BH74" s="37"/>
      <c r="BI74" s="37"/>
      <c r="BJ74" s="37"/>
      <c r="BK74" s="37"/>
      <c r="BL74" s="37"/>
      <c r="BM74" s="37"/>
      <c r="BN74" s="37">
        <f t="shared" si="168"/>
        <v>0</v>
      </c>
      <c r="BO74" s="37">
        <v>0</v>
      </c>
      <c r="BP74" s="37"/>
      <c r="BQ74" s="37"/>
      <c r="BR74" s="37"/>
      <c r="BS74" s="37"/>
      <c r="BT74" s="37"/>
      <c r="BU74" s="37"/>
      <c r="BV74" s="37"/>
      <c r="BW74" s="37">
        <f t="shared" si="170"/>
        <v>0</v>
      </c>
      <c r="BX74" s="37"/>
      <c r="BY74" s="37">
        <f t="shared" si="104"/>
        <v>0</v>
      </c>
      <c r="BZ74" s="37"/>
    </row>
    <row r="75" spans="1:78" ht="30.6" customHeight="1" outlineLevel="3" collapsed="1" thickBot="1" x14ac:dyDescent="0.25">
      <c r="A75" s="27" t="s">
        <v>35</v>
      </c>
      <c r="B75" s="28">
        <f t="shared" si="105"/>
        <v>15</v>
      </c>
      <c r="C75" s="29" t="s">
        <v>36</v>
      </c>
      <c r="D75" s="31">
        <v>1590000</v>
      </c>
      <c r="E75" s="31"/>
      <c r="F75" s="52"/>
      <c r="G75" s="31">
        <f t="shared" si="86"/>
        <v>1590000</v>
      </c>
      <c r="H75" s="30"/>
      <c r="I75" s="31"/>
      <c r="J75" s="32">
        <f>SUM(J76:J77)</f>
        <v>1650000</v>
      </c>
      <c r="K75" s="32">
        <f>SUM(K76:K77)</f>
        <v>0</v>
      </c>
      <c r="L75" s="32">
        <f>SUM(L76:L77)</f>
        <v>0</v>
      </c>
      <c r="M75" s="32">
        <f>SUM(M76:M77)</f>
        <v>0</v>
      </c>
      <c r="N75" s="32">
        <f>SUM(N76:N77)</f>
        <v>0</v>
      </c>
      <c r="O75" s="31">
        <f t="shared" si="137"/>
        <v>1650000</v>
      </c>
      <c r="P75" s="59">
        <f t="shared" si="87"/>
        <v>60000</v>
      </c>
      <c r="Q75" s="31"/>
      <c r="R75" s="31">
        <f>SUM(R76:R77)</f>
        <v>1590000</v>
      </c>
      <c r="S75" s="31">
        <f>SUM(S76:S77)</f>
        <v>0</v>
      </c>
      <c r="T75" s="31">
        <f>SUM(T76:T77)</f>
        <v>0</v>
      </c>
      <c r="U75" s="31">
        <f>SUM(U76:U77)</f>
        <v>0</v>
      </c>
      <c r="V75" s="31">
        <f>SUM(V76:V77)</f>
        <v>0</v>
      </c>
      <c r="W75" s="31">
        <f t="shared" si="138"/>
        <v>1590000</v>
      </c>
      <c r="X75" s="31"/>
      <c r="Y75" s="31">
        <v>1650000</v>
      </c>
      <c r="Z75" s="31">
        <f>SUM(Z76:Z77)</f>
        <v>0</v>
      </c>
      <c r="AA75" s="31">
        <f>SUM(AA76:AA77)</f>
        <v>0</v>
      </c>
      <c r="AB75" s="31">
        <f>SUM(AB76:AB77)</f>
        <v>0</v>
      </c>
      <c r="AC75" s="31">
        <f>SUM(AC76:AC77)</f>
        <v>0</v>
      </c>
      <c r="AD75" s="31">
        <f t="shared" si="160"/>
        <v>1650000</v>
      </c>
      <c r="AE75" s="31">
        <v>1500000</v>
      </c>
      <c r="AF75" s="31">
        <f t="shared" ref="AF75:AL75" si="183">SUM(AF76:AF77)</f>
        <v>0</v>
      </c>
      <c r="AG75" s="31">
        <f t="shared" si="183"/>
        <v>0</v>
      </c>
      <c r="AH75" s="31">
        <f t="shared" si="183"/>
        <v>0</v>
      </c>
      <c r="AI75" s="31">
        <f t="shared" si="183"/>
        <v>0</v>
      </c>
      <c r="AJ75" s="31">
        <f t="shared" si="183"/>
        <v>0</v>
      </c>
      <c r="AK75" s="31">
        <f t="shared" si="183"/>
        <v>0</v>
      </c>
      <c r="AL75" s="31">
        <f t="shared" si="183"/>
        <v>0</v>
      </c>
      <c r="AM75" s="31">
        <f t="shared" si="162"/>
        <v>1500000</v>
      </c>
      <c r="AN75" s="31">
        <v>1500000</v>
      </c>
      <c r="AO75" s="31">
        <f t="shared" ref="AO75:AU75" si="184">SUM(AO76:AO77)</f>
        <v>0</v>
      </c>
      <c r="AP75" s="31">
        <f t="shared" si="184"/>
        <v>0</v>
      </c>
      <c r="AQ75" s="31">
        <f t="shared" si="184"/>
        <v>0</v>
      </c>
      <c r="AR75" s="31">
        <f t="shared" si="184"/>
        <v>0</v>
      </c>
      <c r="AS75" s="31">
        <f t="shared" si="184"/>
        <v>0</v>
      </c>
      <c r="AT75" s="31">
        <f t="shared" si="184"/>
        <v>0</v>
      </c>
      <c r="AU75" s="31">
        <f t="shared" si="184"/>
        <v>0</v>
      </c>
      <c r="AV75" s="31">
        <f t="shared" si="164"/>
        <v>1500000</v>
      </c>
      <c r="AW75" s="31">
        <v>1500000</v>
      </c>
      <c r="AX75" s="31">
        <f t="shared" ref="AX75:BD75" si="185">SUM(AX76:AX77)</f>
        <v>0</v>
      </c>
      <c r="AY75" s="31">
        <f t="shared" si="185"/>
        <v>0</v>
      </c>
      <c r="AZ75" s="31">
        <f t="shared" si="185"/>
        <v>0</v>
      </c>
      <c r="BA75" s="31">
        <f t="shared" si="185"/>
        <v>0</v>
      </c>
      <c r="BB75" s="31">
        <f t="shared" si="185"/>
        <v>0</v>
      </c>
      <c r="BC75" s="31">
        <f t="shared" si="185"/>
        <v>0</v>
      </c>
      <c r="BD75" s="31">
        <f t="shared" si="185"/>
        <v>0</v>
      </c>
      <c r="BE75" s="31">
        <f t="shared" si="166"/>
        <v>1500000</v>
      </c>
      <c r="BF75" s="31">
        <v>1500000</v>
      </c>
      <c r="BG75" s="31">
        <f t="shared" ref="BG75:BM75" si="186">SUM(BG76:BG77)</f>
        <v>0</v>
      </c>
      <c r="BH75" s="31">
        <f t="shared" si="186"/>
        <v>0</v>
      </c>
      <c r="BI75" s="31">
        <f t="shared" si="186"/>
        <v>0</v>
      </c>
      <c r="BJ75" s="31">
        <f t="shared" si="186"/>
        <v>0</v>
      </c>
      <c r="BK75" s="31">
        <f t="shared" si="186"/>
        <v>0</v>
      </c>
      <c r="BL75" s="31">
        <f t="shared" si="186"/>
        <v>0</v>
      </c>
      <c r="BM75" s="31">
        <f t="shared" si="186"/>
        <v>0</v>
      </c>
      <c r="BN75" s="31">
        <f t="shared" si="168"/>
        <v>1500000</v>
      </c>
      <c r="BO75" s="31">
        <v>1500000</v>
      </c>
      <c r="BP75" s="31">
        <f t="shared" ref="BP75:BV75" si="187">SUM(BP76:BP77)</f>
        <v>0</v>
      </c>
      <c r="BQ75" s="31">
        <f t="shared" si="187"/>
        <v>0</v>
      </c>
      <c r="BR75" s="31">
        <f t="shared" si="187"/>
        <v>0</v>
      </c>
      <c r="BS75" s="31">
        <f t="shared" si="187"/>
        <v>0</v>
      </c>
      <c r="BT75" s="31">
        <f t="shared" si="187"/>
        <v>0</v>
      </c>
      <c r="BU75" s="31">
        <f t="shared" si="187"/>
        <v>0</v>
      </c>
      <c r="BV75" s="31">
        <f t="shared" si="187"/>
        <v>0</v>
      </c>
      <c r="BW75" s="31">
        <f t="shared" si="170"/>
        <v>1500000</v>
      </c>
      <c r="BX75" s="32">
        <f>BW75</f>
        <v>1500000</v>
      </c>
      <c r="BY75" s="32">
        <f t="shared" si="104"/>
        <v>0</v>
      </c>
      <c r="BZ75" s="32"/>
    </row>
    <row r="76" spans="1:78" ht="30.6" hidden="1" customHeight="1" outlineLevel="4" thickBot="1" x14ac:dyDescent="0.25">
      <c r="A76" s="33"/>
      <c r="B76" s="34">
        <f t="shared" si="105"/>
        <v>0</v>
      </c>
      <c r="C76" s="35"/>
      <c r="D76" s="37"/>
      <c r="E76" s="37"/>
      <c r="F76" s="37"/>
      <c r="G76" s="37">
        <f t="shared" si="86"/>
        <v>0</v>
      </c>
      <c r="H76" s="36" t="s">
        <v>88</v>
      </c>
      <c r="I76" s="37">
        <v>2</v>
      </c>
      <c r="J76" s="38">
        <v>1650000</v>
      </c>
      <c r="K76" s="38"/>
      <c r="L76" s="38"/>
      <c r="M76" s="38"/>
      <c r="N76" s="38"/>
      <c r="O76" s="37">
        <f t="shared" si="137"/>
        <v>1650000</v>
      </c>
      <c r="P76" s="60">
        <f t="shared" si="87"/>
        <v>1650000</v>
      </c>
      <c r="Q76" s="37">
        <v>2</v>
      </c>
      <c r="R76" s="37">
        <v>1590000</v>
      </c>
      <c r="S76" s="37"/>
      <c r="T76" s="37"/>
      <c r="U76" s="37"/>
      <c r="V76" s="37"/>
      <c r="W76" s="55">
        <f t="shared" si="138"/>
        <v>1590000</v>
      </c>
      <c r="X76" s="37">
        <v>2</v>
      </c>
      <c r="Y76" s="37">
        <v>1590000</v>
      </c>
      <c r="Z76" s="37"/>
      <c r="AA76" s="37"/>
      <c r="AB76" s="37"/>
      <c r="AC76" s="37"/>
      <c r="AD76" s="55">
        <f t="shared" si="160"/>
        <v>1590000</v>
      </c>
      <c r="AE76" s="37">
        <v>1590000</v>
      </c>
      <c r="AF76" s="37"/>
      <c r="AG76" s="37"/>
      <c r="AH76" s="37"/>
      <c r="AI76" s="37"/>
      <c r="AJ76" s="37"/>
      <c r="AK76" s="37"/>
      <c r="AL76" s="37"/>
      <c r="AM76" s="55">
        <f t="shared" si="162"/>
        <v>1590000</v>
      </c>
      <c r="AN76" s="37">
        <v>1590000</v>
      </c>
      <c r="AO76" s="37"/>
      <c r="AP76" s="37"/>
      <c r="AQ76" s="37"/>
      <c r="AR76" s="37"/>
      <c r="AS76" s="37"/>
      <c r="AT76" s="37"/>
      <c r="AU76" s="37"/>
      <c r="AV76" s="55">
        <f t="shared" si="164"/>
        <v>1590000</v>
      </c>
      <c r="AW76" s="37">
        <v>1590000</v>
      </c>
      <c r="AX76" s="37"/>
      <c r="AY76" s="37"/>
      <c r="AZ76" s="37"/>
      <c r="BA76" s="37"/>
      <c r="BB76" s="37"/>
      <c r="BC76" s="37"/>
      <c r="BD76" s="37"/>
      <c r="BE76" s="55">
        <f t="shared" si="166"/>
        <v>1590000</v>
      </c>
      <c r="BF76" s="37">
        <v>1590000</v>
      </c>
      <c r="BG76" s="37"/>
      <c r="BH76" s="37"/>
      <c r="BI76" s="37"/>
      <c r="BJ76" s="37"/>
      <c r="BK76" s="37"/>
      <c r="BL76" s="37"/>
      <c r="BM76" s="37"/>
      <c r="BN76" s="55">
        <f t="shared" si="168"/>
        <v>1590000</v>
      </c>
      <c r="BO76" s="37">
        <v>1590000</v>
      </c>
      <c r="BP76" s="37"/>
      <c r="BQ76" s="37"/>
      <c r="BR76" s="37"/>
      <c r="BS76" s="37"/>
      <c r="BT76" s="37"/>
      <c r="BU76" s="37"/>
      <c r="BV76" s="37"/>
      <c r="BW76" s="55">
        <f t="shared" si="170"/>
        <v>1590000</v>
      </c>
      <c r="BX76" s="37"/>
      <c r="BY76" s="37">
        <f t="shared" si="104"/>
        <v>-1590000</v>
      </c>
      <c r="BZ76" s="37"/>
    </row>
    <row r="77" spans="1:78" s="39" customFormat="1" ht="30.6" hidden="1" customHeight="1" outlineLevel="4" thickBot="1" x14ac:dyDescent="0.25">
      <c r="A77" s="33"/>
      <c r="B77" s="34">
        <f t="shared" si="105"/>
        <v>0</v>
      </c>
      <c r="C77" s="35"/>
      <c r="D77" s="37"/>
      <c r="E77" s="37"/>
      <c r="F77" s="37"/>
      <c r="G77" s="37">
        <f t="shared" si="86"/>
        <v>0</v>
      </c>
      <c r="H77" s="36" t="s">
        <v>88</v>
      </c>
      <c r="I77" s="55">
        <v>0</v>
      </c>
      <c r="J77" s="38">
        <f>2000000-2000000</f>
        <v>0</v>
      </c>
      <c r="K77" s="38"/>
      <c r="L77" s="38"/>
      <c r="M77" s="38"/>
      <c r="N77" s="38"/>
      <c r="O77" s="37">
        <f t="shared" si="137"/>
        <v>0</v>
      </c>
      <c r="P77" s="60">
        <f t="shared" si="87"/>
        <v>0</v>
      </c>
      <c r="Q77" s="55">
        <v>0</v>
      </c>
      <c r="R77" s="37">
        <f>2500000-2500000</f>
        <v>0</v>
      </c>
      <c r="S77" s="37"/>
      <c r="T77" s="37"/>
      <c r="U77" s="37"/>
      <c r="V77" s="37"/>
      <c r="W77" s="55">
        <f t="shared" si="138"/>
        <v>0</v>
      </c>
      <c r="X77" s="55">
        <v>0</v>
      </c>
      <c r="Y77" s="37">
        <f>2500000-2500000</f>
        <v>0</v>
      </c>
      <c r="Z77" s="37"/>
      <c r="AA77" s="37"/>
      <c r="AB77" s="37"/>
      <c r="AC77" s="37"/>
      <c r="AD77" s="55">
        <f t="shared" si="160"/>
        <v>0</v>
      </c>
      <c r="AE77" s="37">
        <f>2500000-2500000</f>
        <v>0</v>
      </c>
      <c r="AF77" s="37"/>
      <c r="AG77" s="37"/>
      <c r="AH77" s="37"/>
      <c r="AI77" s="37"/>
      <c r="AJ77" s="37"/>
      <c r="AK77" s="37"/>
      <c r="AL77" s="37"/>
      <c r="AM77" s="37">
        <f t="shared" si="162"/>
        <v>0</v>
      </c>
      <c r="AN77" s="37">
        <f>2500000-2500000</f>
        <v>0</v>
      </c>
      <c r="AO77" s="37"/>
      <c r="AP77" s="37"/>
      <c r="AQ77" s="37"/>
      <c r="AR77" s="37"/>
      <c r="AS77" s="37"/>
      <c r="AT77" s="37"/>
      <c r="AU77" s="37"/>
      <c r="AV77" s="55">
        <f t="shared" si="164"/>
        <v>0</v>
      </c>
      <c r="AW77" s="37">
        <f>2500000-2500000</f>
        <v>0</v>
      </c>
      <c r="AX77" s="37"/>
      <c r="AY77" s="37"/>
      <c r="AZ77" s="37"/>
      <c r="BA77" s="37"/>
      <c r="BB77" s="37"/>
      <c r="BC77" s="37"/>
      <c r="BD77" s="37"/>
      <c r="BE77" s="55">
        <f t="shared" si="166"/>
        <v>0</v>
      </c>
      <c r="BF77" s="37">
        <f>2500000-2500000</f>
        <v>0</v>
      </c>
      <c r="BG77" s="37"/>
      <c r="BH77" s="37"/>
      <c r="BI77" s="37"/>
      <c r="BJ77" s="37"/>
      <c r="BK77" s="37"/>
      <c r="BL77" s="37"/>
      <c r="BM77" s="37"/>
      <c r="BN77" s="37">
        <f t="shared" si="168"/>
        <v>0</v>
      </c>
      <c r="BO77" s="37">
        <f>2500000-2500000</f>
        <v>0</v>
      </c>
      <c r="BP77" s="37"/>
      <c r="BQ77" s="37"/>
      <c r="BR77" s="37"/>
      <c r="BS77" s="37"/>
      <c r="BT77" s="37"/>
      <c r="BU77" s="37"/>
      <c r="BV77" s="37"/>
      <c r="BW77" s="37">
        <f t="shared" si="170"/>
        <v>0</v>
      </c>
      <c r="BX77" s="37"/>
      <c r="BY77" s="37">
        <f t="shared" si="104"/>
        <v>0</v>
      </c>
      <c r="BZ77" s="37"/>
    </row>
    <row r="78" spans="1:78" ht="30.6" customHeight="1" outlineLevel="3" collapsed="1" thickBot="1" x14ac:dyDescent="0.25">
      <c r="A78" s="27" t="s">
        <v>37</v>
      </c>
      <c r="B78" s="28">
        <f t="shared" si="105"/>
        <v>15</v>
      </c>
      <c r="C78" s="29" t="s">
        <v>38</v>
      </c>
      <c r="D78" s="31">
        <v>8450000</v>
      </c>
      <c r="E78" s="31"/>
      <c r="F78" s="52"/>
      <c r="G78" s="31">
        <f t="shared" si="86"/>
        <v>8450000</v>
      </c>
      <c r="H78" s="30"/>
      <c r="I78" s="31"/>
      <c r="J78" s="32">
        <f>SUM(J79:J82)</f>
        <v>8450000</v>
      </c>
      <c r="K78" s="32">
        <f>SUM(K79:K82)</f>
        <v>0</v>
      </c>
      <c r="L78" s="32">
        <f>SUM(L79:L82)</f>
        <v>0</v>
      </c>
      <c r="M78" s="32">
        <f>SUM(M79:M82)</f>
        <v>0</v>
      </c>
      <c r="N78" s="32">
        <f>SUM(N79:N82)</f>
        <v>0</v>
      </c>
      <c r="O78" s="31">
        <f t="shared" si="137"/>
        <v>8450000</v>
      </c>
      <c r="P78" s="59">
        <f t="shared" si="87"/>
        <v>0</v>
      </c>
      <c r="Q78" s="31"/>
      <c r="R78" s="31">
        <f>SUM(R79:R82)</f>
        <v>8450000</v>
      </c>
      <c r="S78" s="31">
        <f>SUM(S79:S82)</f>
        <v>0</v>
      </c>
      <c r="T78" s="31">
        <f>SUM(T79:T82)</f>
        <v>0</v>
      </c>
      <c r="U78" s="31">
        <f>SUM(U79:U82)</f>
        <v>0</v>
      </c>
      <c r="V78" s="31">
        <f>SUM(V79:V82)</f>
        <v>0</v>
      </c>
      <c r="W78" s="31">
        <f t="shared" si="138"/>
        <v>8450000</v>
      </c>
      <c r="X78" s="31"/>
      <c r="Y78" s="31">
        <v>8450000</v>
      </c>
      <c r="Z78" s="31">
        <f>SUM(Z79:Z82)</f>
        <v>0</v>
      </c>
      <c r="AA78" s="31">
        <f>SUM(AA79:AA82)</f>
        <v>0</v>
      </c>
      <c r="AB78" s="31">
        <f>SUM(AB79:AB82)</f>
        <v>0</v>
      </c>
      <c r="AC78" s="31">
        <f>SUM(AC79:AC82)</f>
        <v>0</v>
      </c>
      <c r="AD78" s="31">
        <f t="shared" si="160"/>
        <v>8450000</v>
      </c>
      <c r="AE78" s="31">
        <v>8450000</v>
      </c>
      <c r="AF78" s="31">
        <f t="shared" ref="AF78:AL78" si="188">SUM(AF79:AF82)</f>
        <v>0</v>
      </c>
      <c r="AG78" s="31">
        <f t="shared" si="188"/>
        <v>0</v>
      </c>
      <c r="AH78" s="31">
        <f t="shared" si="188"/>
        <v>0</v>
      </c>
      <c r="AI78" s="31">
        <f t="shared" si="188"/>
        <v>0</v>
      </c>
      <c r="AJ78" s="31">
        <f t="shared" si="188"/>
        <v>0</v>
      </c>
      <c r="AK78" s="31">
        <f t="shared" si="188"/>
        <v>0</v>
      </c>
      <c r="AL78" s="31">
        <f t="shared" si="188"/>
        <v>0</v>
      </c>
      <c r="AM78" s="31">
        <f t="shared" si="162"/>
        <v>8450000</v>
      </c>
      <c r="AN78" s="31">
        <v>8450000</v>
      </c>
      <c r="AO78" s="31">
        <f t="shared" ref="AO78:AU78" si="189">SUM(AO79:AO82)</f>
        <v>0</v>
      </c>
      <c r="AP78" s="31">
        <f t="shared" si="189"/>
        <v>0</v>
      </c>
      <c r="AQ78" s="31">
        <f t="shared" si="189"/>
        <v>0</v>
      </c>
      <c r="AR78" s="31">
        <f t="shared" si="189"/>
        <v>0</v>
      </c>
      <c r="AS78" s="31">
        <f t="shared" si="189"/>
        <v>0</v>
      </c>
      <c r="AT78" s="31">
        <f t="shared" si="189"/>
        <v>0</v>
      </c>
      <c r="AU78" s="31">
        <f t="shared" si="189"/>
        <v>0</v>
      </c>
      <c r="AV78" s="31">
        <f t="shared" si="164"/>
        <v>8450000</v>
      </c>
      <c r="AW78" s="31">
        <v>8450000</v>
      </c>
      <c r="AX78" s="31">
        <f t="shared" ref="AX78:BD78" si="190">SUM(AX79:AX82)</f>
        <v>0</v>
      </c>
      <c r="AY78" s="31">
        <f t="shared" si="190"/>
        <v>0</v>
      </c>
      <c r="AZ78" s="31">
        <f t="shared" si="190"/>
        <v>0</v>
      </c>
      <c r="BA78" s="31">
        <f t="shared" si="190"/>
        <v>0</v>
      </c>
      <c r="BB78" s="31">
        <f t="shared" si="190"/>
        <v>0</v>
      </c>
      <c r="BC78" s="31">
        <f t="shared" si="190"/>
        <v>0</v>
      </c>
      <c r="BD78" s="31">
        <f t="shared" si="190"/>
        <v>0</v>
      </c>
      <c r="BE78" s="31">
        <f t="shared" si="166"/>
        <v>8450000</v>
      </c>
      <c r="BF78" s="31">
        <v>8450000</v>
      </c>
      <c r="BG78" s="31">
        <f t="shared" ref="BG78:BM78" si="191">SUM(BG79:BG82)</f>
        <v>0</v>
      </c>
      <c r="BH78" s="31">
        <f t="shared" si="191"/>
        <v>0</v>
      </c>
      <c r="BI78" s="31">
        <f t="shared" si="191"/>
        <v>0</v>
      </c>
      <c r="BJ78" s="31">
        <f t="shared" si="191"/>
        <v>0</v>
      </c>
      <c r="BK78" s="31">
        <f t="shared" si="191"/>
        <v>0</v>
      </c>
      <c r="BL78" s="31">
        <f t="shared" si="191"/>
        <v>0</v>
      </c>
      <c r="BM78" s="31">
        <f t="shared" si="191"/>
        <v>0</v>
      </c>
      <c r="BN78" s="31">
        <f t="shared" si="168"/>
        <v>8450000</v>
      </c>
      <c r="BO78" s="31">
        <v>8450000</v>
      </c>
      <c r="BP78" s="31">
        <f t="shared" ref="BP78:BV78" si="192">SUM(BP79:BP82)</f>
        <v>0</v>
      </c>
      <c r="BQ78" s="31">
        <f t="shared" si="192"/>
        <v>0</v>
      </c>
      <c r="BR78" s="31">
        <f t="shared" si="192"/>
        <v>0</v>
      </c>
      <c r="BS78" s="31">
        <f t="shared" si="192"/>
        <v>0</v>
      </c>
      <c r="BT78" s="31">
        <f t="shared" si="192"/>
        <v>0</v>
      </c>
      <c r="BU78" s="31">
        <f t="shared" si="192"/>
        <v>0</v>
      </c>
      <c r="BV78" s="31">
        <f t="shared" si="192"/>
        <v>0</v>
      </c>
      <c r="BW78" s="31">
        <f t="shared" si="170"/>
        <v>8450000</v>
      </c>
      <c r="BX78" s="32">
        <f>BW78</f>
        <v>8450000</v>
      </c>
      <c r="BY78" s="32">
        <f t="shared" si="104"/>
        <v>0</v>
      </c>
      <c r="BZ78" s="32"/>
    </row>
    <row r="79" spans="1:78" ht="30.6" hidden="1" customHeight="1" outlineLevel="4" thickBot="1" x14ac:dyDescent="0.25">
      <c r="A79" s="33"/>
      <c r="B79" s="34">
        <f t="shared" si="105"/>
        <v>0</v>
      </c>
      <c r="C79" s="35"/>
      <c r="D79" s="37"/>
      <c r="E79" s="37"/>
      <c r="F79" s="37"/>
      <c r="G79" s="37">
        <f t="shared" si="86"/>
        <v>0</v>
      </c>
      <c r="H79" s="36" t="s">
        <v>88</v>
      </c>
      <c r="I79" s="37">
        <v>4</v>
      </c>
      <c r="J79" s="38">
        <v>1650000</v>
      </c>
      <c r="K79" s="38"/>
      <c r="L79" s="38"/>
      <c r="M79" s="38"/>
      <c r="N79" s="38"/>
      <c r="O79" s="37">
        <f t="shared" si="137"/>
        <v>1650000</v>
      </c>
      <c r="P79" s="60">
        <f t="shared" si="87"/>
        <v>1650000</v>
      </c>
      <c r="Q79" s="37">
        <v>4</v>
      </c>
      <c r="R79" s="37">
        <v>1650000</v>
      </c>
      <c r="S79" s="37"/>
      <c r="T79" s="37"/>
      <c r="U79" s="37"/>
      <c r="V79" s="37"/>
      <c r="W79" s="55">
        <f t="shared" si="138"/>
        <v>1650000</v>
      </c>
      <c r="X79" s="37">
        <v>4</v>
      </c>
      <c r="Y79" s="37">
        <v>1650000</v>
      </c>
      <c r="Z79" s="37"/>
      <c r="AA79" s="37"/>
      <c r="AB79" s="37"/>
      <c r="AC79" s="37"/>
      <c r="AD79" s="55">
        <f t="shared" si="160"/>
        <v>1650000</v>
      </c>
      <c r="AE79" s="37">
        <v>1650000</v>
      </c>
      <c r="AF79" s="37"/>
      <c r="AG79" s="37"/>
      <c r="AH79" s="37"/>
      <c r="AI79" s="37"/>
      <c r="AJ79" s="37"/>
      <c r="AK79" s="37"/>
      <c r="AL79" s="37"/>
      <c r="AM79" s="55">
        <f t="shared" si="162"/>
        <v>1650000</v>
      </c>
      <c r="AN79" s="37">
        <v>1650000</v>
      </c>
      <c r="AO79" s="37"/>
      <c r="AP79" s="37"/>
      <c r="AQ79" s="37"/>
      <c r="AR79" s="37"/>
      <c r="AS79" s="37"/>
      <c r="AT79" s="37"/>
      <c r="AU79" s="37"/>
      <c r="AV79" s="55">
        <f t="shared" si="164"/>
        <v>1650000</v>
      </c>
      <c r="AW79" s="37">
        <v>1650000</v>
      </c>
      <c r="AX79" s="37"/>
      <c r="AY79" s="37"/>
      <c r="AZ79" s="37"/>
      <c r="BA79" s="37"/>
      <c r="BB79" s="37"/>
      <c r="BC79" s="37"/>
      <c r="BD79" s="37"/>
      <c r="BE79" s="55">
        <f t="shared" si="166"/>
        <v>1650000</v>
      </c>
      <c r="BF79" s="37">
        <v>1650000</v>
      </c>
      <c r="BG79" s="37"/>
      <c r="BH79" s="37"/>
      <c r="BI79" s="37"/>
      <c r="BJ79" s="37"/>
      <c r="BK79" s="37"/>
      <c r="BL79" s="37"/>
      <c r="BM79" s="37"/>
      <c r="BN79" s="55">
        <f t="shared" si="168"/>
        <v>1650000</v>
      </c>
      <c r="BO79" s="37">
        <v>1650000</v>
      </c>
      <c r="BP79" s="37"/>
      <c r="BQ79" s="37"/>
      <c r="BR79" s="37"/>
      <c r="BS79" s="37"/>
      <c r="BT79" s="37"/>
      <c r="BU79" s="37"/>
      <c r="BV79" s="37"/>
      <c r="BW79" s="55">
        <f t="shared" si="170"/>
        <v>1650000</v>
      </c>
      <c r="BX79" s="37"/>
      <c r="BY79" s="37">
        <f t="shared" si="104"/>
        <v>-1650000</v>
      </c>
      <c r="BZ79" s="37"/>
    </row>
    <row r="80" spans="1:78" ht="30.6" hidden="1" customHeight="1" outlineLevel="4" thickBot="1" x14ac:dyDescent="0.25">
      <c r="A80" s="33"/>
      <c r="B80" s="34">
        <f t="shared" si="105"/>
        <v>0</v>
      </c>
      <c r="C80" s="35"/>
      <c r="D80" s="37"/>
      <c r="E80" s="37"/>
      <c r="F80" s="37"/>
      <c r="G80" s="37">
        <f t="shared" si="86"/>
        <v>0</v>
      </c>
      <c r="H80" s="36" t="s">
        <v>88</v>
      </c>
      <c r="I80" s="37">
        <v>2</v>
      </c>
      <c r="J80" s="38">
        <f>1000000+650000</f>
        <v>1650000</v>
      </c>
      <c r="K80" s="38"/>
      <c r="L80" s="38"/>
      <c r="M80" s="38"/>
      <c r="N80" s="38"/>
      <c r="O80" s="55">
        <f t="shared" si="137"/>
        <v>1650000</v>
      </c>
      <c r="P80" s="60">
        <f t="shared" si="87"/>
        <v>1650000</v>
      </c>
      <c r="Q80" s="37">
        <v>2</v>
      </c>
      <c r="R80" s="37">
        <f>1000000+650000</f>
        <v>1650000</v>
      </c>
      <c r="S80" s="37"/>
      <c r="T80" s="37"/>
      <c r="U80" s="37"/>
      <c r="V80" s="37"/>
      <c r="W80" s="55">
        <f t="shared" si="138"/>
        <v>1650000</v>
      </c>
      <c r="X80" s="37">
        <v>2</v>
      </c>
      <c r="Y80" s="37">
        <f>1000000+650000</f>
        <v>1650000</v>
      </c>
      <c r="Z80" s="37"/>
      <c r="AA80" s="37"/>
      <c r="AB80" s="37"/>
      <c r="AC80" s="37"/>
      <c r="AD80" s="55">
        <f t="shared" si="160"/>
        <v>1650000</v>
      </c>
      <c r="AE80" s="37">
        <f>1000000+650000</f>
        <v>1650000</v>
      </c>
      <c r="AF80" s="37"/>
      <c r="AG80" s="37"/>
      <c r="AH80" s="37"/>
      <c r="AI80" s="37"/>
      <c r="AJ80" s="37"/>
      <c r="AK80" s="37"/>
      <c r="AL80" s="37"/>
      <c r="AM80" s="55">
        <f t="shared" si="162"/>
        <v>1650000</v>
      </c>
      <c r="AN80" s="37">
        <f>1000000+650000</f>
        <v>1650000</v>
      </c>
      <c r="AO80" s="37"/>
      <c r="AP80" s="37"/>
      <c r="AQ80" s="37"/>
      <c r="AR80" s="37"/>
      <c r="AS80" s="37"/>
      <c r="AT80" s="37"/>
      <c r="AU80" s="37"/>
      <c r="AV80" s="55">
        <f t="shared" si="164"/>
        <v>1650000</v>
      </c>
      <c r="AW80" s="37">
        <f>1000000+650000</f>
        <v>1650000</v>
      </c>
      <c r="AX80" s="37"/>
      <c r="AY80" s="37"/>
      <c r="AZ80" s="37"/>
      <c r="BA80" s="37"/>
      <c r="BB80" s="37"/>
      <c r="BC80" s="37"/>
      <c r="BD80" s="37"/>
      <c r="BE80" s="55">
        <f t="shared" si="166"/>
        <v>1650000</v>
      </c>
      <c r="BF80" s="37">
        <f>1000000+650000</f>
        <v>1650000</v>
      </c>
      <c r="BG80" s="37"/>
      <c r="BH80" s="37"/>
      <c r="BI80" s="37"/>
      <c r="BJ80" s="37"/>
      <c r="BK80" s="37"/>
      <c r="BL80" s="37"/>
      <c r="BM80" s="37"/>
      <c r="BN80" s="55">
        <f t="shared" si="168"/>
        <v>1650000</v>
      </c>
      <c r="BO80" s="37">
        <f>1000000+650000</f>
        <v>1650000</v>
      </c>
      <c r="BP80" s="37"/>
      <c r="BQ80" s="37"/>
      <c r="BR80" s="37"/>
      <c r="BS80" s="37"/>
      <c r="BT80" s="37"/>
      <c r="BU80" s="37"/>
      <c r="BV80" s="37"/>
      <c r="BW80" s="55">
        <f t="shared" si="170"/>
        <v>1650000</v>
      </c>
      <c r="BX80" s="37"/>
      <c r="BY80" s="37">
        <f t="shared" si="104"/>
        <v>-1650000</v>
      </c>
      <c r="BZ80" s="37"/>
    </row>
    <row r="81" spans="1:78" ht="30.6" hidden="1" customHeight="1" outlineLevel="4" thickBot="1" x14ac:dyDescent="0.25">
      <c r="A81" s="33"/>
      <c r="B81" s="34">
        <f t="shared" si="105"/>
        <v>0</v>
      </c>
      <c r="C81" s="35"/>
      <c r="D81" s="37"/>
      <c r="E81" s="37"/>
      <c r="F81" s="37"/>
      <c r="G81" s="37">
        <f t="shared" si="86"/>
        <v>0</v>
      </c>
      <c r="H81" s="36" t="s">
        <v>87</v>
      </c>
      <c r="I81" s="37">
        <v>12</v>
      </c>
      <c r="J81" s="38">
        <v>3500000</v>
      </c>
      <c r="K81" s="38"/>
      <c r="L81" s="38"/>
      <c r="M81" s="38"/>
      <c r="N81" s="38"/>
      <c r="O81" s="37">
        <f t="shared" si="137"/>
        <v>3500000</v>
      </c>
      <c r="P81" s="60">
        <f t="shared" si="87"/>
        <v>3500000</v>
      </c>
      <c r="Q81" s="37">
        <v>12</v>
      </c>
      <c r="R81" s="37">
        <v>3500000</v>
      </c>
      <c r="S81" s="37"/>
      <c r="T81" s="37"/>
      <c r="U81" s="37"/>
      <c r="V81" s="37"/>
      <c r="W81" s="55">
        <f t="shared" si="138"/>
        <v>3500000</v>
      </c>
      <c r="X81" s="37">
        <v>12</v>
      </c>
      <c r="Y81" s="37">
        <v>3500000</v>
      </c>
      <c r="Z81" s="37"/>
      <c r="AA81" s="37"/>
      <c r="AB81" s="37"/>
      <c r="AC81" s="37"/>
      <c r="AD81" s="55">
        <f t="shared" si="160"/>
        <v>3500000</v>
      </c>
      <c r="AE81" s="37">
        <v>3500000</v>
      </c>
      <c r="AF81" s="37"/>
      <c r="AG81" s="37"/>
      <c r="AH81" s="37"/>
      <c r="AI81" s="37"/>
      <c r="AJ81" s="37"/>
      <c r="AK81" s="37"/>
      <c r="AL81" s="37"/>
      <c r="AM81" s="55">
        <f t="shared" si="162"/>
        <v>3500000</v>
      </c>
      <c r="AN81" s="37">
        <v>3500000</v>
      </c>
      <c r="AO81" s="37"/>
      <c r="AP81" s="37"/>
      <c r="AQ81" s="37"/>
      <c r="AR81" s="37"/>
      <c r="AS81" s="37"/>
      <c r="AT81" s="37"/>
      <c r="AU81" s="37"/>
      <c r="AV81" s="55">
        <f t="shared" si="164"/>
        <v>3500000</v>
      </c>
      <c r="AW81" s="37">
        <v>3500000</v>
      </c>
      <c r="AX81" s="37"/>
      <c r="AY81" s="37"/>
      <c r="AZ81" s="37"/>
      <c r="BA81" s="37"/>
      <c r="BB81" s="37"/>
      <c r="BC81" s="37"/>
      <c r="BD81" s="37"/>
      <c r="BE81" s="55">
        <f t="shared" si="166"/>
        <v>3500000</v>
      </c>
      <c r="BF81" s="37">
        <v>3500000</v>
      </c>
      <c r="BG81" s="37"/>
      <c r="BH81" s="37"/>
      <c r="BI81" s="37"/>
      <c r="BJ81" s="37"/>
      <c r="BK81" s="37"/>
      <c r="BL81" s="37"/>
      <c r="BM81" s="37"/>
      <c r="BN81" s="55">
        <f t="shared" si="168"/>
        <v>3500000</v>
      </c>
      <c r="BO81" s="37">
        <v>3500000</v>
      </c>
      <c r="BP81" s="37"/>
      <c r="BQ81" s="37"/>
      <c r="BR81" s="37"/>
      <c r="BS81" s="37"/>
      <c r="BT81" s="37"/>
      <c r="BU81" s="37"/>
      <c r="BV81" s="37"/>
      <c r="BW81" s="55">
        <f t="shared" si="170"/>
        <v>3500000</v>
      </c>
      <c r="BX81" s="37"/>
      <c r="BY81" s="37">
        <f t="shared" si="104"/>
        <v>-3500000</v>
      </c>
      <c r="BZ81" s="37"/>
    </row>
    <row r="82" spans="1:78" ht="30.6" hidden="1" customHeight="1" outlineLevel="4" thickBot="1" x14ac:dyDescent="0.25">
      <c r="A82" s="33"/>
      <c r="B82" s="34">
        <f t="shared" si="105"/>
        <v>0</v>
      </c>
      <c r="C82" s="35"/>
      <c r="D82" s="37"/>
      <c r="E82" s="37"/>
      <c r="F82" s="37"/>
      <c r="G82" s="37">
        <f t="shared" si="86"/>
        <v>0</v>
      </c>
      <c r="H82" s="36" t="s">
        <v>88</v>
      </c>
      <c r="I82" s="37">
        <v>5</v>
      </c>
      <c r="J82" s="38">
        <v>1650000</v>
      </c>
      <c r="K82" s="38"/>
      <c r="L82" s="38"/>
      <c r="M82" s="38"/>
      <c r="N82" s="38"/>
      <c r="O82" s="37">
        <f t="shared" si="137"/>
        <v>1650000</v>
      </c>
      <c r="P82" s="60">
        <f t="shared" si="87"/>
        <v>1650000</v>
      </c>
      <c r="Q82" s="37">
        <v>5</v>
      </c>
      <c r="R82" s="37">
        <v>1650000</v>
      </c>
      <c r="S82" s="37"/>
      <c r="T82" s="37"/>
      <c r="U82" s="37"/>
      <c r="V82" s="37"/>
      <c r="W82" s="55">
        <f t="shared" si="138"/>
        <v>1650000</v>
      </c>
      <c r="X82" s="37">
        <v>5</v>
      </c>
      <c r="Y82" s="37">
        <v>1650000</v>
      </c>
      <c r="Z82" s="37"/>
      <c r="AA82" s="37"/>
      <c r="AB82" s="37"/>
      <c r="AC82" s="37"/>
      <c r="AD82" s="55">
        <f t="shared" si="160"/>
        <v>1650000</v>
      </c>
      <c r="AE82" s="37">
        <v>1650000</v>
      </c>
      <c r="AF82" s="37"/>
      <c r="AG82" s="37"/>
      <c r="AH82" s="37"/>
      <c r="AI82" s="37"/>
      <c r="AJ82" s="37"/>
      <c r="AK82" s="37"/>
      <c r="AL82" s="37"/>
      <c r="AM82" s="55">
        <f t="shared" si="162"/>
        <v>1650000</v>
      </c>
      <c r="AN82" s="37">
        <v>1650000</v>
      </c>
      <c r="AO82" s="37"/>
      <c r="AP82" s="37"/>
      <c r="AQ82" s="37"/>
      <c r="AR82" s="37"/>
      <c r="AS82" s="37"/>
      <c r="AT82" s="37"/>
      <c r="AU82" s="37"/>
      <c r="AV82" s="55">
        <f t="shared" si="164"/>
        <v>1650000</v>
      </c>
      <c r="AW82" s="37">
        <v>1650000</v>
      </c>
      <c r="AX82" s="37"/>
      <c r="AY82" s="37"/>
      <c r="AZ82" s="37"/>
      <c r="BA82" s="37"/>
      <c r="BB82" s="37"/>
      <c r="BC82" s="37"/>
      <c r="BD82" s="37"/>
      <c r="BE82" s="55">
        <f t="shared" si="166"/>
        <v>1650000</v>
      </c>
      <c r="BF82" s="37">
        <v>1650000</v>
      </c>
      <c r="BG82" s="37"/>
      <c r="BH82" s="37"/>
      <c r="BI82" s="37"/>
      <c r="BJ82" s="37"/>
      <c r="BK82" s="37"/>
      <c r="BL82" s="37"/>
      <c r="BM82" s="37"/>
      <c r="BN82" s="55">
        <f t="shared" si="168"/>
        <v>1650000</v>
      </c>
      <c r="BO82" s="37">
        <v>1650000</v>
      </c>
      <c r="BP82" s="37"/>
      <c r="BQ82" s="37"/>
      <c r="BR82" s="37"/>
      <c r="BS82" s="37"/>
      <c r="BT82" s="37"/>
      <c r="BU82" s="37"/>
      <c r="BV82" s="37"/>
      <c r="BW82" s="55">
        <f t="shared" si="170"/>
        <v>1650000</v>
      </c>
      <c r="BX82" s="37"/>
      <c r="BY82" s="37">
        <f t="shared" si="104"/>
        <v>-1650000</v>
      </c>
      <c r="BZ82" s="37"/>
    </row>
    <row r="83" spans="1:78" ht="30.6" customHeight="1" outlineLevel="2" thickBot="1" x14ac:dyDescent="0.25">
      <c r="A83" s="23" t="s">
        <v>40</v>
      </c>
      <c r="B83" s="24">
        <f t="shared" si="105"/>
        <v>12</v>
      </c>
      <c r="C83" s="40" t="s">
        <v>41</v>
      </c>
      <c r="D83" s="26">
        <f>SUM(D84,D86,D88)</f>
        <v>3983278000</v>
      </c>
      <c r="E83" s="26">
        <f>SUM(E84,E86,E88)</f>
        <v>0</v>
      </c>
      <c r="F83" s="51"/>
      <c r="G83" s="26">
        <f t="shared" si="86"/>
        <v>3983278000</v>
      </c>
      <c r="H83" s="49"/>
      <c r="I83" s="26"/>
      <c r="J83" s="25">
        <f>SUM(J84,J86,J88)</f>
        <v>3703204000</v>
      </c>
      <c r="K83" s="25">
        <f>SUM(K84,K86,K88)</f>
        <v>0</v>
      </c>
      <c r="L83" s="25">
        <f>SUM(L84,L86,L88)</f>
        <v>0</v>
      </c>
      <c r="M83" s="25">
        <f>SUM(M84,M86,M88)</f>
        <v>0</v>
      </c>
      <c r="N83" s="25">
        <f>SUM(N84,N86,N88)</f>
        <v>0</v>
      </c>
      <c r="O83" s="26">
        <f t="shared" si="137"/>
        <v>3703204000</v>
      </c>
      <c r="P83" s="58">
        <f t="shared" si="87"/>
        <v>-280074000</v>
      </c>
      <c r="Q83" s="26"/>
      <c r="R83" s="26">
        <f>SUM(R84,R86,R88)</f>
        <v>4477447000</v>
      </c>
      <c r="S83" s="26">
        <f>SUM(S84,S86,S88)</f>
        <v>0</v>
      </c>
      <c r="T83" s="26">
        <f>SUM(T84,T86,T88)</f>
        <v>0</v>
      </c>
      <c r="U83" s="26">
        <f>SUM(U84,U86,U88)</f>
        <v>0</v>
      </c>
      <c r="V83" s="26">
        <f>SUM(V84,V86,V88)</f>
        <v>0</v>
      </c>
      <c r="W83" s="26">
        <f t="shared" si="138"/>
        <v>4477447000</v>
      </c>
      <c r="X83" s="26"/>
      <c r="Y83" s="26">
        <f>SUM(Y84,Y86,Y88)</f>
        <v>4477507000</v>
      </c>
      <c r="Z83" s="26">
        <f>SUM(Z84,Z86,Z88)</f>
        <v>0</v>
      </c>
      <c r="AA83" s="26">
        <f>SUM(AA84,AA86,AA88)</f>
        <v>0</v>
      </c>
      <c r="AB83" s="26">
        <f>SUM(AB84,AB86,AB88)</f>
        <v>0</v>
      </c>
      <c r="AC83" s="26">
        <f>SUM(AC84,AC86,AC88)</f>
        <v>0</v>
      </c>
      <c r="AD83" s="26">
        <f t="shared" si="160"/>
        <v>4477507000</v>
      </c>
      <c r="AE83" s="26">
        <f t="shared" ref="AE83:AL83" si="193">SUM(AE84,AE86,AE88)</f>
        <v>4428231000</v>
      </c>
      <c r="AF83" s="26">
        <f t="shared" si="193"/>
        <v>0</v>
      </c>
      <c r="AG83" s="26">
        <f t="shared" si="193"/>
        <v>0</v>
      </c>
      <c r="AH83" s="26">
        <f t="shared" si="193"/>
        <v>0</v>
      </c>
      <c r="AI83" s="26">
        <f t="shared" si="193"/>
        <v>0</v>
      </c>
      <c r="AJ83" s="26">
        <f t="shared" si="193"/>
        <v>0</v>
      </c>
      <c r="AK83" s="26">
        <f t="shared" si="193"/>
        <v>0</v>
      </c>
      <c r="AL83" s="26">
        <f t="shared" si="193"/>
        <v>0</v>
      </c>
      <c r="AM83" s="26">
        <f t="shared" si="162"/>
        <v>4428231000</v>
      </c>
      <c r="AN83" s="26">
        <f t="shared" ref="AN83:AU83" si="194">SUM(AN84,AN86,AN88)</f>
        <v>4428231000</v>
      </c>
      <c r="AO83" s="26">
        <f t="shared" si="194"/>
        <v>0</v>
      </c>
      <c r="AP83" s="26">
        <f t="shared" si="194"/>
        <v>0</v>
      </c>
      <c r="AQ83" s="26">
        <f t="shared" si="194"/>
        <v>0</v>
      </c>
      <c r="AR83" s="26">
        <f t="shared" si="194"/>
        <v>0</v>
      </c>
      <c r="AS83" s="26">
        <f t="shared" si="194"/>
        <v>0</v>
      </c>
      <c r="AT83" s="26">
        <f t="shared" si="194"/>
        <v>0</v>
      </c>
      <c r="AU83" s="26">
        <f t="shared" si="194"/>
        <v>0</v>
      </c>
      <c r="AV83" s="26">
        <f t="shared" si="164"/>
        <v>4428231000</v>
      </c>
      <c r="AW83" s="26">
        <f t="shared" ref="AW83:BD83" si="195">SUM(AW84,AW86,AW88)</f>
        <v>4423431000</v>
      </c>
      <c r="AX83" s="26">
        <f t="shared" si="195"/>
        <v>0</v>
      </c>
      <c r="AY83" s="26">
        <f t="shared" si="195"/>
        <v>0</v>
      </c>
      <c r="AZ83" s="26">
        <f t="shared" si="195"/>
        <v>0</v>
      </c>
      <c r="BA83" s="26">
        <f t="shared" si="195"/>
        <v>0</v>
      </c>
      <c r="BB83" s="26">
        <f t="shared" si="195"/>
        <v>0</v>
      </c>
      <c r="BC83" s="26">
        <f t="shared" si="195"/>
        <v>0</v>
      </c>
      <c r="BD83" s="26">
        <f t="shared" si="195"/>
        <v>0</v>
      </c>
      <c r="BE83" s="26">
        <f t="shared" si="166"/>
        <v>4423431000</v>
      </c>
      <c r="BF83" s="26">
        <f t="shared" ref="BF83:BM83" si="196">SUM(BF84,BF86,BF88)</f>
        <v>4423431000</v>
      </c>
      <c r="BG83" s="26">
        <f t="shared" si="196"/>
        <v>0</v>
      </c>
      <c r="BH83" s="26">
        <f t="shared" si="196"/>
        <v>0</v>
      </c>
      <c r="BI83" s="26">
        <f t="shared" si="196"/>
        <v>0</v>
      </c>
      <c r="BJ83" s="26">
        <f t="shared" si="196"/>
        <v>0</v>
      </c>
      <c r="BK83" s="26">
        <f t="shared" si="196"/>
        <v>0</v>
      </c>
      <c r="BL83" s="26">
        <f t="shared" si="196"/>
        <v>0</v>
      </c>
      <c r="BM83" s="26">
        <f t="shared" si="196"/>
        <v>0</v>
      </c>
      <c r="BN83" s="26">
        <f t="shared" si="168"/>
        <v>4423431000</v>
      </c>
      <c r="BO83" s="26">
        <f t="shared" ref="BO83:BV83" si="197">SUM(BO84,BO86,BO88)</f>
        <v>4423431000</v>
      </c>
      <c r="BP83" s="26">
        <f t="shared" si="197"/>
        <v>0</v>
      </c>
      <c r="BQ83" s="26">
        <f t="shared" si="197"/>
        <v>0</v>
      </c>
      <c r="BR83" s="26">
        <f t="shared" si="197"/>
        <v>0</v>
      </c>
      <c r="BS83" s="26">
        <f t="shared" si="197"/>
        <v>0</v>
      </c>
      <c r="BT83" s="26">
        <f t="shared" si="197"/>
        <v>0</v>
      </c>
      <c r="BU83" s="26">
        <f t="shared" si="197"/>
        <v>0</v>
      </c>
      <c r="BV83" s="26">
        <f t="shared" si="197"/>
        <v>0</v>
      </c>
      <c r="BW83" s="26">
        <f t="shared" si="170"/>
        <v>4423431000</v>
      </c>
      <c r="BX83" s="26">
        <f t="shared" ref="BX83" si="198">SUM(BX84,BX86,BX88)</f>
        <v>4423431000</v>
      </c>
      <c r="BY83" s="26">
        <f t="shared" si="104"/>
        <v>0</v>
      </c>
      <c r="BZ83" s="26"/>
    </row>
    <row r="84" spans="1:78" ht="30.6" customHeight="1" outlineLevel="3" collapsed="1" thickBot="1" x14ac:dyDescent="0.25">
      <c r="A84" s="27" t="s">
        <v>42</v>
      </c>
      <c r="B84" s="28">
        <f t="shared" si="105"/>
        <v>15</v>
      </c>
      <c r="C84" s="29" t="s">
        <v>43</v>
      </c>
      <c r="D84" s="31">
        <v>3931688000</v>
      </c>
      <c r="E84" s="31"/>
      <c r="F84" s="52"/>
      <c r="G84" s="31">
        <f t="shared" si="86"/>
        <v>3931688000</v>
      </c>
      <c r="H84" s="30"/>
      <c r="I84" s="31"/>
      <c r="J84" s="32">
        <f>SUM(J85)</f>
        <v>3651554000</v>
      </c>
      <c r="K84" s="32">
        <f>SUM(K85)</f>
        <v>0</v>
      </c>
      <c r="L84" s="32">
        <f>SUM(L85)</f>
        <v>0</v>
      </c>
      <c r="M84" s="32">
        <f>SUM(M85)</f>
        <v>0</v>
      </c>
      <c r="N84" s="32">
        <f>SUM(N85)</f>
        <v>0</v>
      </c>
      <c r="O84" s="31">
        <f t="shared" si="137"/>
        <v>3651554000</v>
      </c>
      <c r="P84" s="59">
        <f t="shared" si="87"/>
        <v>-280134000</v>
      </c>
      <c r="Q84" s="31"/>
      <c r="R84" s="31">
        <f>SUM(R85)</f>
        <v>4425857000</v>
      </c>
      <c r="S84" s="31">
        <f>SUM(S85)</f>
        <v>0</v>
      </c>
      <c r="T84" s="31">
        <f>SUM(T85)</f>
        <v>0</v>
      </c>
      <c r="U84" s="31">
        <f>SUM(U85)</f>
        <v>0</v>
      </c>
      <c r="V84" s="31">
        <f>SUM(V85)</f>
        <v>0</v>
      </c>
      <c r="W84" s="31">
        <f t="shared" si="138"/>
        <v>4425857000</v>
      </c>
      <c r="X84" s="31"/>
      <c r="Y84" s="31">
        <f t="shared" ref="Y84:BD84" si="199">SUM(Y85)</f>
        <v>4425857000</v>
      </c>
      <c r="Z84" s="31">
        <f t="shared" si="199"/>
        <v>0</v>
      </c>
      <c r="AA84" s="31">
        <f t="shared" si="199"/>
        <v>0</v>
      </c>
      <c r="AB84" s="31">
        <f t="shared" si="199"/>
        <v>0</v>
      </c>
      <c r="AC84" s="31">
        <f t="shared" si="199"/>
        <v>0</v>
      </c>
      <c r="AD84" s="31">
        <f t="shared" si="160"/>
        <v>4425857000</v>
      </c>
      <c r="AE84" s="31">
        <f t="shared" si="199"/>
        <v>4376731000</v>
      </c>
      <c r="AF84" s="31">
        <f t="shared" si="199"/>
        <v>0</v>
      </c>
      <c r="AG84" s="31">
        <f t="shared" si="199"/>
        <v>0</v>
      </c>
      <c r="AH84" s="31">
        <f t="shared" si="199"/>
        <v>0</v>
      </c>
      <c r="AI84" s="31">
        <f t="shared" si="199"/>
        <v>0</v>
      </c>
      <c r="AJ84" s="31">
        <f t="shared" si="199"/>
        <v>0</v>
      </c>
      <c r="AK84" s="31">
        <f t="shared" si="199"/>
        <v>0</v>
      </c>
      <c r="AL84" s="31">
        <f t="shared" si="199"/>
        <v>0</v>
      </c>
      <c r="AM84" s="31">
        <f t="shared" si="162"/>
        <v>4376731000</v>
      </c>
      <c r="AN84" s="31">
        <f t="shared" si="199"/>
        <v>4376731000</v>
      </c>
      <c r="AO84" s="31">
        <f t="shared" si="199"/>
        <v>0</v>
      </c>
      <c r="AP84" s="31">
        <f t="shared" si="199"/>
        <v>0</v>
      </c>
      <c r="AQ84" s="31">
        <f t="shared" si="199"/>
        <v>0</v>
      </c>
      <c r="AR84" s="31">
        <f t="shared" si="199"/>
        <v>0</v>
      </c>
      <c r="AS84" s="31">
        <f t="shared" si="199"/>
        <v>0</v>
      </c>
      <c r="AT84" s="31">
        <f t="shared" si="199"/>
        <v>0</v>
      </c>
      <c r="AU84" s="31">
        <f t="shared" si="199"/>
        <v>0</v>
      </c>
      <c r="AV84" s="31">
        <f t="shared" si="164"/>
        <v>4376731000</v>
      </c>
      <c r="AW84" s="31">
        <f>SUM(AW85)-10800000+6000000</f>
        <v>4371931000</v>
      </c>
      <c r="AX84" s="31">
        <f t="shared" si="199"/>
        <v>0</v>
      </c>
      <c r="AY84" s="31">
        <f t="shared" si="199"/>
        <v>0</v>
      </c>
      <c r="AZ84" s="31">
        <f t="shared" si="199"/>
        <v>0</v>
      </c>
      <c r="BA84" s="31">
        <f t="shared" si="199"/>
        <v>0</v>
      </c>
      <c r="BB84" s="31">
        <f t="shared" si="199"/>
        <v>0</v>
      </c>
      <c r="BC84" s="31">
        <f t="shared" si="199"/>
        <v>0</v>
      </c>
      <c r="BD84" s="31">
        <f t="shared" si="199"/>
        <v>0</v>
      </c>
      <c r="BE84" s="31">
        <f t="shared" si="166"/>
        <v>4371931000</v>
      </c>
      <c r="BF84" s="31">
        <f>SUM(BF85)-10800000+6000000</f>
        <v>4371931000</v>
      </c>
      <c r="BG84" s="31">
        <f t="shared" ref="BG84:BM84" si="200">SUM(BG85)</f>
        <v>0</v>
      </c>
      <c r="BH84" s="31">
        <f t="shared" si="200"/>
        <v>0</v>
      </c>
      <c r="BI84" s="31">
        <f t="shared" si="200"/>
        <v>0</v>
      </c>
      <c r="BJ84" s="31">
        <f t="shared" si="200"/>
        <v>0</v>
      </c>
      <c r="BK84" s="31">
        <f t="shared" si="200"/>
        <v>0</v>
      </c>
      <c r="BL84" s="31">
        <f t="shared" si="200"/>
        <v>0</v>
      </c>
      <c r="BM84" s="31">
        <f t="shared" si="200"/>
        <v>0</v>
      </c>
      <c r="BN84" s="31">
        <f t="shared" si="168"/>
        <v>4371931000</v>
      </c>
      <c r="BO84" s="31">
        <f>SUM(BO85)-10800000+6000000</f>
        <v>4371931000</v>
      </c>
      <c r="BP84" s="31">
        <f t="shared" ref="BP84:BV84" si="201">SUM(BP85)</f>
        <v>0</v>
      </c>
      <c r="BQ84" s="31">
        <f t="shared" si="201"/>
        <v>0</v>
      </c>
      <c r="BR84" s="31">
        <f t="shared" si="201"/>
        <v>0</v>
      </c>
      <c r="BS84" s="31">
        <f t="shared" si="201"/>
        <v>0</v>
      </c>
      <c r="BT84" s="31">
        <f t="shared" si="201"/>
        <v>0</v>
      </c>
      <c r="BU84" s="31">
        <f t="shared" si="201"/>
        <v>0</v>
      </c>
      <c r="BV84" s="31">
        <f t="shared" si="201"/>
        <v>0</v>
      </c>
      <c r="BW84" s="31">
        <f t="shared" si="170"/>
        <v>4371931000</v>
      </c>
      <c r="BX84" s="32">
        <f>BW84</f>
        <v>4371931000</v>
      </c>
      <c r="BY84" s="32">
        <f t="shared" si="104"/>
        <v>0</v>
      </c>
      <c r="BZ84" s="32"/>
    </row>
    <row r="85" spans="1:78" ht="30.6" hidden="1" customHeight="1" outlineLevel="4" thickBot="1" x14ac:dyDescent="0.25">
      <c r="A85" s="33"/>
      <c r="B85" s="34">
        <f t="shared" si="105"/>
        <v>0</v>
      </c>
      <c r="C85" s="35"/>
      <c r="D85" s="37"/>
      <c r="E85" s="37"/>
      <c r="F85" s="37"/>
      <c r="G85" s="37">
        <f t="shared" si="86"/>
        <v>0</v>
      </c>
      <c r="H85" s="36" t="s">
        <v>87</v>
      </c>
      <c r="I85" s="37">
        <v>12</v>
      </c>
      <c r="J85" s="38">
        <v>3651554000</v>
      </c>
      <c r="K85" s="38"/>
      <c r="L85" s="38"/>
      <c r="M85" s="38"/>
      <c r="N85" s="38"/>
      <c r="O85" s="37">
        <f t="shared" si="137"/>
        <v>3651554000</v>
      </c>
      <c r="P85" s="60">
        <f t="shared" si="87"/>
        <v>3651554000</v>
      </c>
      <c r="Q85" s="37">
        <v>14</v>
      </c>
      <c r="R85" s="37">
        <v>4425857000</v>
      </c>
      <c r="S85" s="37"/>
      <c r="T85" s="37"/>
      <c r="U85" s="37"/>
      <c r="V85" s="37"/>
      <c r="W85" s="55">
        <f t="shared" si="138"/>
        <v>4425857000</v>
      </c>
      <c r="X85" s="37">
        <v>14</v>
      </c>
      <c r="Y85" s="37">
        <v>4425857000</v>
      </c>
      <c r="Z85" s="37"/>
      <c r="AA85" s="37"/>
      <c r="AB85" s="37"/>
      <c r="AC85" s="37"/>
      <c r="AD85" s="55">
        <f t="shared" si="160"/>
        <v>4425857000</v>
      </c>
      <c r="AE85" s="37">
        <v>4376731000</v>
      </c>
      <c r="AF85" s="37"/>
      <c r="AG85" s="37"/>
      <c r="AH85" s="37"/>
      <c r="AI85" s="37"/>
      <c r="AJ85" s="37"/>
      <c r="AK85" s="37"/>
      <c r="AL85" s="37"/>
      <c r="AM85" s="55">
        <f t="shared" si="162"/>
        <v>4376731000</v>
      </c>
      <c r="AN85" s="37">
        <v>4376731000</v>
      </c>
      <c r="AO85" s="37"/>
      <c r="AP85" s="37"/>
      <c r="AQ85" s="37"/>
      <c r="AR85" s="37"/>
      <c r="AS85" s="37"/>
      <c r="AT85" s="37"/>
      <c r="AU85" s="37"/>
      <c r="AV85" s="55">
        <f t="shared" si="164"/>
        <v>4376731000</v>
      </c>
      <c r="AW85" s="37">
        <v>4376731000</v>
      </c>
      <c r="AX85" s="37"/>
      <c r="AY85" s="37"/>
      <c r="AZ85" s="37"/>
      <c r="BA85" s="37"/>
      <c r="BB85" s="37"/>
      <c r="BC85" s="37"/>
      <c r="BD85" s="37"/>
      <c r="BE85" s="55">
        <f t="shared" si="166"/>
        <v>4376731000</v>
      </c>
      <c r="BF85" s="37">
        <v>4376731000</v>
      </c>
      <c r="BG85" s="37"/>
      <c r="BH85" s="37"/>
      <c r="BI85" s="37"/>
      <c r="BJ85" s="37"/>
      <c r="BK85" s="37"/>
      <c r="BL85" s="37"/>
      <c r="BM85" s="37"/>
      <c r="BN85" s="55">
        <f t="shared" si="168"/>
        <v>4376731000</v>
      </c>
      <c r="BO85" s="37">
        <v>4376731000</v>
      </c>
      <c r="BP85" s="37"/>
      <c r="BQ85" s="37"/>
      <c r="BR85" s="37"/>
      <c r="BS85" s="37"/>
      <c r="BT85" s="37"/>
      <c r="BU85" s="37"/>
      <c r="BV85" s="37"/>
      <c r="BW85" s="55">
        <f t="shared" si="170"/>
        <v>4376731000</v>
      </c>
      <c r="BX85" s="37"/>
      <c r="BY85" s="37">
        <f t="shared" si="104"/>
        <v>-4376731000</v>
      </c>
      <c r="BZ85" s="37"/>
    </row>
    <row r="86" spans="1:78" ht="30.6" customHeight="1" outlineLevel="3" collapsed="1" thickBot="1" x14ac:dyDescent="0.25">
      <c r="A86" s="27" t="s">
        <v>44</v>
      </c>
      <c r="B86" s="28">
        <f t="shared" si="105"/>
        <v>15</v>
      </c>
      <c r="C86" s="29" t="s">
        <v>45</v>
      </c>
      <c r="D86" s="31">
        <v>50000000</v>
      </c>
      <c r="E86" s="31"/>
      <c r="F86" s="52"/>
      <c r="G86" s="31">
        <f t="shared" si="86"/>
        <v>50000000</v>
      </c>
      <c r="H86" s="30"/>
      <c r="I86" s="31"/>
      <c r="J86" s="32">
        <f>SUM(J87)</f>
        <v>50000000</v>
      </c>
      <c r="K86" s="32">
        <f>SUM(K87)</f>
        <v>0</v>
      </c>
      <c r="L86" s="32">
        <f>SUM(L87)</f>
        <v>0</v>
      </c>
      <c r="M86" s="32">
        <f>SUM(M87)</f>
        <v>0</v>
      </c>
      <c r="N86" s="32">
        <f>SUM(N87)</f>
        <v>0</v>
      </c>
      <c r="O86" s="31">
        <f t="shared" si="137"/>
        <v>50000000</v>
      </c>
      <c r="P86" s="59">
        <f t="shared" si="87"/>
        <v>0</v>
      </c>
      <c r="Q86" s="31"/>
      <c r="R86" s="31">
        <f>SUM(R87)</f>
        <v>50000000</v>
      </c>
      <c r="S86" s="31">
        <f>SUM(S87)</f>
        <v>0</v>
      </c>
      <c r="T86" s="31">
        <f>SUM(T87)</f>
        <v>0</v>
      </c>
      <c r="U86" s="31">
        <f>SUM(U87)</f>
        <v>0</v>
      </c>
      <c r="V86" s="31">
        <f>SUM(V87)</f>
        <v>0</v>
      </c>
      <c r="W86" s="31">
        <f t="shared" si="138"/>
        <v>50000000</v>
      </c>
      <c r="X86" s="31"/>
      <c r="Y86" s="31">
        <f t="shared" ref="Y86:BV86" si="202">SUM(Y87)</f>
        <v>50000000</v>
      </c>
      <c r="Z86" s="31">
        <f t="shared" si="202"/>
        <v>0</v>
      </c>
      <c r="AA86" s="31">
        <f t="shared" si="202"/>
        <v>0</v>
      </c>
      <c r="AB86" s="31">
        <f t="shared" si="202"/>
        <v>0</v>
      </c>
      <c r="AC86" s="31">
        <f t="shared" si="202"/>
        <v>0</v>
      </c>
      <c r="AD86" s="31">
        <f t="shared" si="160"/>
        <v>50000000</v>
      </c>
      <c r="AE86" s="31">
        <f t="shared" si="202"/>
        <v>50000000</v>
      </c>
      <c r="AF86" s="31">
        <f t="shared" si="202"/>
        <v>0</v>
      </c>
      <c r="AG86" s="31">
        <f t="shared" si="202"/>
        <v>0</v>
      </c>
      <c r="AH86" s="31">
        <f t="shared" si="202"/>
        <v>0</v>
      </c>
      <c r="AI86" s="31">
        <f t="shared" si="202"/>
        <v>0</v>
      </c>
      <c r="AJ86" s="31">
        <f t="shared" si="202"/>
        <v>0</v>
      </c>
      <c r="AK86" s="31">
        <f t="shared" si="202"/>
        <v>0</v>
      </c>
      <c r="AL86" s="31">
        <f t="shared" si="202"/>
        <v>0</v>
      </c>
      <c r="AM86" s="31">
        <f t="shared" si="162"/>
        <v>50000000</v>
      </c>
      <c r="AN86" s="31">
        <f t="shared" si="202"/>
        <v>50000000</v>
      </c>
      <c r="AO86" s="31">
        <f t="shared" si="202"/>
        <v>0</v>
      </c>
      <c r="AP86" s="31">
        <f t="shared" si="202"/>
        <v>0</v>
      </c>
      <c r="AQ86" s="31">
        <f t="shared" si="202"/>
        <v>0</v>
      </c>
      <c r="AR86" s="31">
        <f t="shared" si="202"/>
        <v>0</v>
      </c>
      <c r="AS86" s="31">
        <f t="shared" si="202"/>
        <v>0</v>
      </c>
      <c r="AT86" s="31">
        <f t="shared" si="202"/>
        <v>0</v>
      </c>
      <c r="AU86" s="31">
        <f t="shared" si="202"/>
        <v>0</v>
      </c>
      <c r="AV86" s="31">
        <f t="shared" si="164"/>
        <v>50000000</v>
      </c>
      <c r="AW86" s="31">
        <f t="shared" si="202"/>
        <v>50000000</v>
      </c>
      <c r="AX86" s="31">
        <f t="shared" si="202"/>
        <v>0</v>
      </c>
      <c r="AY86" s="31">
        <f t="shared" si="202"/>
        <v>0</v>
      </c>
      <c r="AZ86" s="31">
        <f t="shared" si="202"/>
        <v>0</v>
      </c>
      <c r="BA86" s="31">
        <f t="shared" si="202"/>
        <v>0</v>
      </c>
      <c r="BB86" s="31">
        <f t="shared" si="202"/>
        <v>0</v>
      </c>
      <c r="BC86" s="31">
        <f t="shared" si="202"/>
        <v>0</v>
      </c>
      <c r="BD86" s="31">
        <f t="shared" si="202"/>
        <v>0</v>
      </c>
      <c r="BE86" s="31">
        <f t="shared" si="166"/>
        <v>50000000</v>
      </c>
      <c r="BF86" s="31">
        <f t="shared" si="202"/>
        <v>50000000</v>
      </c>
      <c r="BG86" s="31">
        <f t="shared" si="202"/>
        <v>0</v>
      </c>
      <c r="BH86" s="31">
        <f t="shared" si="202"/>
        <v>0</v>
      </c>
      <c r="BI86" s="31">
        <f t="shared" si="202"/>
        <v>0</v>
      </c>
      <c r="BJ86" s="31">
        <f t="shared" si="202"/>
        <v>0</v>
      </c>
      <c r="BK86" s="31">
        <f t="shared" si="202"/>
        <v>0</v>
      </c>
      <c r="BL86" s="31">
        <f t="shared" si="202"/>
        <v>0</v>
      </c>
      <c r="BM86" s="31">
        <f t="shared" si="202"/>
        <v>0</v>
      </c>
      <c r="BN86" s="31">
        <f t="shared" si="168"/>
        <v>50000000</v>
      </c>
      <c r="BO86" s="31">
        <f t="shared" si="202"/>
        <v>50000000</v>
      </c>
      <c r="BP86" s="31">
        <f t="shared" si="202"/>
        <v>0</v>
      </c>
      <c r="BQ86" s="31">
        <f t="shared" si="202"/>
        <v>0</v>
      </c>
      <c r="BR86" s="31">
        <f t="shared" si="202"/>
        <v>0</v>
      </c>
      <c r="BS86" s="31">
        <f t="shared" si="202"/>
        <v>0</v>
      </c>
      <c r="BT86" s="31">
        <f t="shared" si="202"/>
        <v>0</v>
      </c>
      <c r="BU86" s="31">
        <f t="shared" si="202"/>
        <v>0</v>
      </c>
      <c r="BV86" s="31">
        <f t="shared" si="202"/>
        <v>0</v>
      </c>
      <c r="BW86" s="31">
        <f t="shared" si="170"/>
        <v>50000000</v>
      </c>
      <c r="BX86" s="32">
        <f>BW86</f>
        <v>50000000</v>
      </c>
      <c r="BY86" s="32">
        <f t="shared" si="104"/>
        <v>0</v>
      </c>
      <c r="BZ86" s="32"/>
    </row>
    <row r="87" spans="1:78" ht="30.6" hidden="1" customHeight="1" outlineLevel="4" thickBot="1" x14ac:dyDescent="0.25">
      <c r="A87" s="33"/>
      <c r="B87" s="34">
        <f t="shared" si="105"/>
        <v>0</v>
      </c>
      <c r="C87" s="35"/>
      <c r="D87" s="37"/>
      <c r="E87" s="37"/>
      <c r="F87" s="37"/>
      <c r="G87" s="37">
        <f t="shared" si="86"/>
        <v>0</v>
      </c>
      <c r="H87" s="36" t="s">
        <v>87</v>
      </c>
      <c r="I87" s="37">
        <v>12</v>
      </c>
      <c r="J87" s="38">
        <v>50000000</v>
      </c>
      <c r="K87" s="38"/>
      <c r="L87" s="38"/>
      <c r="M87" s="38"/>
      <c r="N87" s="38"/>
      <c r="O87" s="37">
        <f t="shared" si="137"/>
        <v>50000000</v>
      </c>
      <c r="P87" s="60">
        <f t="shared" si="87"/>
        <v>50000000</v>
      </c>
      <c r="Q87" s="37">
        <v>12</v>
      </c>
      <c r="R87" s="37">
        <f>55000000-5000000</f>
        <v>50000000</v>
      </c>
      <c r="S87" s="37"/>
      <c r="T87" s="37"/>
      <c r="U87" s="37"/>
      <c r="V87" s="37"/>
      <c r="W87" s="55">
        <f t="shared" si="138"/>
        <v>50000000</v>
      </c>
      <c r="X87" s="37">
        <v>12</v>
      </c>
      <c r="Y87" s="37">
        <f>55000000-5000000</f>
        <v>50000000</v>
      </c>
      <c r="Z87" s="37"/>
      <c r="AA87" s="37"/>
      <c r="AB87" s="37"/>
      <c r="AC87" s="37"/>
      <c r="AD87" s="55">
        <f t="shared" si="160"/>
        <v>50000000</v>
      </c>
      <c r="AE87" s="37">
        <f>55000000-5000000</f>
        <v>50000000</v>
      </c>
      <c r="AF87" s="37"/>
      <c r="AG87" s="37"/>
      <c r="AH87" s="37"/>
      <c r="AI87" s="37"/>
      <c r="AJ87" s="37"/>
      <c r="AK87" s="37"/>
      <c r="AL87" s="37"/>
      <c r="AM87" s="55">
        <f t="shared" si="162"/>
        <v>50000000</v>
      </c>
      <c r="AN87" s="37">
        <f>55000000-5000000</f>
        <v>50000000</v>
      </c>
      <c r="AO87" s="37"/>
      <c r="AP87" s="37"/>
      <c r="AQ87" s="37"/>
      <c r="AR87" s="37"/>
      <c r="AS87" s="37"/>
      <c r="AT87" s="37"/>
      <c r="AU87" s="37"/>
      <c r="AV87" s="55">
        <f t="shared" si="164"/>
        <v>50000000</v>
      </c>
      <c r="AW87" s="37">
        <f>55000000-5000000</f>
        <v>50000000</v>
      </c>
      <c r="AX87" s="37"/>
      <c r="AY87" s="37"/>
      <c r="AZ87" s="37"/>
      <c r="BA87" s="37"/>
      <c r="BB87" s="37"/>
      <c r="BC87" s="37"/>
      <c r="BD87" s="37"/>
      <c r="BE87" s="55">
        <f t="shared" si="166"/>
        <v>50000000</v>
      </c>
      <c r="BF87" s="37">
        <f>55000000-5000000</f>
        <v>50000000</v>
      </c>
      <c r="BG87" s="37"/>
      <c r="BH87" s="37"/>
      <c r="BI87" s="37"/>
      <c r="BJ87" s="37"/>
      <c r="BK87" s="37"/>
      <c r="BL87" s="37"/>
      <c r="BM87" s="37"/>
      <c r="BN87" s="55">
        <f t="shared" si="168"/>
        <v>50000000</v>
      </c>
      <c r="BO87" s="37">
        <f>55000000-5000000</f>
        <v>50000000</v>
      </c>
      <c r="BP87" s="37"/>
      <c r="BQ87" s="37"/>
      <c r="BR87" s="37"/>
      <c r="BS87" s="37"/>
      <c r="BT87" s="37"/>
      <c r="BU87" s="37"/>
      <c r="BV87" s="37"/>
      <c r="BW87" s="55">
        <f t="shared" si="170"/>
        <v>50000000</v>
      </c>
      <c r="BX87" s="37"/>
      <c r="BY87" s="37">
        <f t="shared" si="104"/>
        <v>-50000000</v>
      </c>
      <c r="BZ87" s="37"/>
    </row>
    <row r="88" spans="1:78" ht="30.6" customHeight="1" outlineLevel="3" collapsed="1" thickBot="1" x14ac:dyDescent="0.25">
      <c r="A88" s="27" t="s">
        <v>46</v>
      </c>
      <c r="B88" s="28">
        <f t="shared" si="105"/>
        <v>15</v>
      </c>
      <c r="C88" s="29" t="s">
        <v>47</v>
      </c>
      <c r="D88" s="31">
        <v>1590000</v>
      </c>
      <c r="E88" s="31"/>
      <c r="F88" s="52"/>
      <c r="G88" s="31">
        <f t="shared" si="86"/>
        <v>1590000</v>
      </c>
      <c r="H88" s="30"/>
      <c r="I88" s="31"/>
      <c r="J88" s="32">
        <f>SUM(J89)</f>
        <v>1650000</v>
      </c>
      <c r="K88" s="32">
        <f>SUM(K89)</f>
        <v>0</v>
      </c>
      <c r="L88" s="32">
        <f>SUM(L89)</f>
        <v>0</v>
      </c>
      <c r="M88" s="32">
        <f>SUM(M89)</f>
        <v>0</v>
      </c>
      <c r="N88" s="32">
        <f>SUM(N89)</f>
        <v>0</v>
      </c>
      <c r="O88" s="31">
        <f t="shared" si="137"/>
        <v>1650000</v>
      </c>
      <c r="P88" s="59">
        <f t="shared" si="87"/>
        <v>60000</v>
      </c>
      <c r="Q88" s="31"/>
      <c r="R88" s="31">
        <f>SUM(R89)</f>
        <v>1590000</v>
      </c>
      <c r="S88" s="31">
        <f>SUM(S89)</f>
        <v>0</v>
      </c>
      <c r="T88" s="31">
        <f>SUM(T89)</f>
        <v>0</v>
      </c>
      <c r="U88" s="31">
        <f>SUM(U89)</f>
        <v>0</v>
      </c>
      <c r="V88" s="31">
        <f>SUM(V89)</f>
        <v>0</v>
      </c>
      <c r="W88" s="31">
        <f t="shared" si="138"/>
        <v>1590000</v>
      </c>
      <c r="X88" s="31"/>
      <c r="Y88" s="31">
        <v>1650000</v>
      </c>
      <c r="Z88" s="31">
        <f>SUM(Z89)</f>
        <v>0</v>
      </c>
      <c r="AA88" s="31">
        <f>SUM(AA89)</f>
        <v>0</v>
      </c>
      <c r="AB88" s="31">
        <f>SUM(AB89)</f>
        <v>0</v>
      </c>
      <c r="AC88" s="31">
        <f>SUM(AC89)</f>
        <v>0</v>
      </c>
      <c r="AD88" s="31">
        <f t="shared" si="160"/>
        <v>1650000</v>
      </c>
      <c r="AE88" s="32">
        <v>1500000</v>
      </c>
      <c r="AF88" s="31">
        <f t="shared" ref="AF88:AL88" si="203">SUM(AF89)</f>
        <v>0</v>
      </c>
      <c r="AG88" s="31">
        <f t="shared" si="203"/>
        <v>0</v>
      </c>
      <c r="AH88" s="31">
        <f t="shared" si="203"/>
        <v>0</v>
      </c>
      <c r="AI88" s="31">
        <f t="shared" si="203"/>
        <v>0</v>
      </c>
      <c r="AJ88" s="31">
        <f t="shared" si="203"/>
        <v>0</v>
      </c>
      <c r="AK88" s="31">
        <f t="shared" si="203"/>
        <v>0</v>
      </c>
      <c r="AL88" s="31">
        <f t="shared" si="203"/>
        <v>0</v>
      </c>
      <c r="AM88" s="31">
        <f t="shared" si="162"/>
        <v>1500000</v>
      </c>
      <c r="AN88" s="32">
        <v>1500000</v>
      </c>
      <c r="AO88" s="31">
        <f t="shared" ref="AO88:AU88" si="204">SUM(AO89)</f>
        <v>0</v>
      </c>
      <c r="AP88" s="31">
        <f t="shared" si="204"/>
        <v>0</v>
      </c>
      <c r="AQ88" s="31">
        <f t="shared" si="204"/>
        <v>0</v>
      </c>
      <c r="AR88" s="31">
        <f t="shared" si="204"/>
        <v>0</v>
      </c>
      <c r="AS88" s="31">
        <f t="shared" si="204"/>
        <v>0</v>
      </c>
      <c r="AT88" s="31">
        <f t="shared" si="204"/>
        <v>0</v>
      </c>
      <c r="AU88" s="31">
        <f t="shared" si="204"/>
        <v>0</v>
      </c>
      <c r="AV88" s="31">
        <f t="shared" si="164"/>
        <v>1500000</v>
      </c>
      <c r="AW88" s="32">
        <v>1500000</v>
      </c>
      <c r="AX88" s="31">
        <f t="shared" ref="AX88:BD88" si="205">SUM(AX89)</f>
        <v>0</v>
      </c>
      <c r="AY88" s="31">
        <f t="shared" si="205"/>
        <v>0</v>
      </c>
      <c r="AZ88" s="31">
        <f t="shared" si="205"/>
        <v>0</v>
      </c>
      <c r="BA88" s="31">
        <f t="shared" si="205"/>
        <v>0</v>
      </c>
      <c r="BB88" s="31">
        <f t="shared" si="205"/>
        <v>0</v>
      </c>
      <c r="BC88" s="31">
        <f t="shared" si="205"/>
        <v>0</v>
      </c>
      <c r="BD88" s="31">
        <f t="shared" si="205"/>
        <v>0</v>
      </c>
      <c r="BE88" s="31">
        <f t="shared" si="166"/>
        <v>1500000</v>
      </c>
      <c r="BF88" s="32">
        <v>1500000</v>
      </c>
      <c r="BG88" s="31">
        <f t="shared" ref="BG88:BM88" si="206">SUM(BG89)</f>
        <v>0</v>
      </c>
      <c r="BH88" s="31">
        <f t="shared" si="206"/>
        <v>0</v>
      </c>
      <c r="BI88" s="31">
        <f t="shared" si="206"/>
        <v>0</v>
      </c>
      <c r="BJ88" s="31">
        <f t="shared" si="206"/>
        <v>0</v>
      </c>
      <c r="BK88" s="31">
        <f t="shared" si="206"/>
        <v>0</v>
      </c>
      <c r="BL88" s="31">
        <f t="shared" si="206"/>
        <v>0</v>
      </c>
      <c r="BM88" s="31">
        <f t="shared" si="206"/>
        <v>0</v>
      </c>
      <c r="BN88" s="31">
        <f t="shared" si="168"/>
        <v>1500000</v>
      </c>
      <c r="BO88" s="32">
        <v>1500000</v>
      </c>
      <c r="BP88" s="31">
        <f t="shared" ref="BP88:BV88" si="207">SUM(BP89)</f>
        <v>0</v>
      </c>
      <c r="BQ88" s="31">
        <f t="shared" si="207"/>
        <v>0</v>
      </c>
      <c r="BR88" s="31">
        <f t="shared" si="207"/>
        <v>0</v>
      </c>
      <c r="BS88" s="31">
        <f t="shared" si="207"/>
        <v>0</v>
      </c>
      <c r="BT88" s="31">
        <f t="shared" si="207"/>
        <v>0</v>
      </c>
      <c r="BU88" s="31">
        <f t="shared" si="207"/>
        <v>0</v>
      </c>
      <c r="BV88" s="31">
        <f t="shared" si="207"/>
        <v>0</v>
      </c>
      <c r="BW88" s="31">
        <f t="shared" si="170"/>
        <v>1500000</v>
      </c>
      <c r="BX88" s="32">
        <f>BW88</f>
        <v>1500000</v>
      </c>
      <c r="BY88" s="32">
        <f t="shared" si="104"/>
        <v>0</v>
      </c>
      <c r="BZ88" s="32"/>
    </row>
    <row r="89" spans="1:78" ht="30.6" hidden="1" customHeight="1" outlineLevel="4" thickBot="1" x14ac:dyDescent="0.25">
      <c r="A89" s="33"/>
      <c r="B89" s="34">
        <f t="shared" si="105"/>
        <v>0</v>
      </c>
      <c r="C89" s="35"/>
      <c r="D89" s="37"/>
      <c r="E89" s="37"/>
      <c r="F89" s="37"/>
      <c r="G89" s="37">
        <f t="shared" si="86"/>
        <v>0</v>
      </c>
      <c r="H89" s="36" t="s">
        <v>88</v>
      </c>
      <c r="I89" s="37">
        <v>1</v>
      </c>
      <c r="J89" s="38">
        <v>1650000</v>
      </c>
      <c r="K89" s="38"/>
      <c r="L89" s="38"/>
      <c r="M89" s="38"/>
      <c r="N89" s="38"/>
      <c r="O89" s="37">
        <f t="shared" si="137"/>
        <v>1650000</v>
      </c>
      <c r="P89" s="60">
        <f t="shared" si="87"/>
        <v>1650000</v>
      </c>
      <c r="Q89" s="37">
        <v>1</v>
      </c>
      <c r="R89" s="37">
        <v>1590000</v>
      </c>
      <c r="S89" s="37"/>
      <c r="T89" s="37"/>
      <c r="U89" s="37"/>
      <c r="V89" s="37"/>
      <c r="W89" s="55">
        <f t="shared" si="138"/>
        <v>1590000</v>
      </c>
      <c r="X89" s="37">
        <v>1</v>
      </c>
      <c r="Y89" s="37">
        <v>1650000</v>
      </c>
      <c r="Z89" s="37"/>
      <c r="AA89" s="37"/>
      <c r="AB89" s="37"/>
      <c r="AC89" s="37"/>
      <c r="AD89" s="55">
        <f t="shared" si="160"/>
        <v>1650000</v>
      </c>
      <c r="AE89" s="37">
        <v>1650000</v>
      </c>
      <c r="AF89" s="37"/>
      <c r="AG89" s="37"/>
      <c r="AH89" s="37"/>
      <c r="AI89" s="37"/>
      <c r="AJ89" s="37"/>
      <c r="AK89" s="37"/>
      <c r="AL89" s="37"/>
      <c r="AM89" s="55">
        <f t="shared" si="162"/>
        <v>1650000</v>
      </c>
      <c r="AN89" s="37">
        <v>1650000</v>
      </c>
      <c r="AO89" s="37"/>
      <c r="AP89" s="37"/>
      <c r="AQ89" s="37"/>
      <c r="AR89" s="37"/>
      <c r="AS89" s="37"/>
      <c r="AT89" s="37"/>
      <c r="AU89" s="37"/>
      <c r="AV89" s="55">
        <f t="shared" si="164"/>
        <v>1650000</v>
      </c>
      <c r="AW89" s="37">
        <v>1650000</v>
      </c>
      <c r="AX89" s="37"/>
      <c r="AY89" s="37"/>
      <c r="AZ89" s="37"/>
      <c r="BA89" s="37"/>
      <c r="BB89" s="37"/>
      <c r="BC89" s="37"/>
      <c r="BD89" s="37"/>
      <c r="BE89" s="55">
        <f t="shared" si="166"/>
        <v>1650000</v>
      </c>
      <c r="BF89" s="37">
        <v>1650000</v>
      </c>
      <c r="BG89" s="37"/>
      <c r="BH89" s="37"/>
      <c r="BI89" s="37"/>
      <c r="BJ89" s="37"/>
      <c r="BK89" s="37"/>
      <c r="BL89" s="37"/>
      <c r="BM89" s="37"/>
      <c r="BN89" s="55">
        <f t="shared" si="168"/>
        <v>1650000</v>
      </c>
      <c r="BO89" s="37">
        <v>1650000</v>
      </c>
      <c r="BP89" s="37"/>
      <c r="BQ89" s="37"/>
      <c r="BR89" s="37"/>
      <c r="BS89" s="37"/>
      <c r="BT89" s="37"/>
      <c r="BU89" s="37"/>
      <c r="BV89" s="37"/>
      <c r="BW89" s="55">
        <f t="shared" si="170"/>
        <v>1650000</v>
      </c>
      <c r="BX89" s="37"/>
      <c r="BY89" s="37">
        <f t="shared" si="104"/>
        <v>-1650000</v>
      </c>
      <c r="BZ89" s="37"/>
    </row>
    <row r="90" spans="1:78" ht="30.6" customHeight="1" outlineLevel="2" thickBot="1" x14ac:dyDescent="0.25">
      <c r="A90" s="23" t="s">
        <v>48</v>
      </c>
      <c r="B90" s="24">
        <f t="shared" si="105"/>
        <v>12</v>
      </c>
      <c r="C90" s="40" t="s">
        <v>49</v>
      </c>
      <c r="D90" s="26">
        <f>SUM(D91)</f>
        <v>0</v>
      </c>
      <c r="E90" s="26">
        <f>SUM(E91)</f>
        <v>0</v>
      </c>
      <c r="F90" s="51"/>
      <c r="G90" s="26">
        <f t="shared" si="86"/>
        <v>0</v>
      </c>
      <c r="H90" s="49"/>
      <c r="I90" s="26"/>
      <c r="J90" s="25">
        <f>SUM(J91)</f>
        <v>9500000</v>
      </c>
      <c r="K90" s="25">
        <f>SUM(K91)</f>
        <v>0</v>
      </c>
      <c r="L90" s="25">
        <f>SUM(L91)</f>
        <v>0</v>
      </c>
      <c r="M90" s="25">
        <f>SUM(M91)</f>
        <v>0</v>
      </c>
      <c r="N90" s="25">
        <f>SUM(N91)</f>
        <v>0</v>
      </c>
      <c r="O90" s="26">
        <f t="shared" si="137"/>
        <v>9500000</v>
      </c>
      <c r="P90" s="58">
        <f t="shared" si="87"/>
        <v>9500000</v>
      </c>
      <c r="Q90" s="26"/>
      <c r="R90" s="26">
        <f>SUM(R91)</f>
        <v>9500000</v>
      </c>
      <c r="S90" s="26">
        <f>SUM(S91)</f>
        <v>0</v>
      </c>
      <c r="T90" s="26">
        <f>SUM(T91)</f>
        <v>0</v>
      </c>
      <c r="U90" s="26">
        <f>SUM(U91)</f>
        <v>0</v>
      </c>
      <c r="V90" s="26">
        <f>SUM(V91)</f>
        <v>0</v>
      </c>
      <c r="W90" s="26">
        <f t="shared" si="138"/>
        <v>9500000</v>
      </c>
      <c r="X90" s="26"/>
      <c r="Y90" s="26">
        <f t="shared" ref="Y90:BX90" si="208">SUM(Y91)</f>
        <v>9500000</v>
      </c>
      <c r="Z90" s="26">
        <f t="shared" si="208"/>
        <v>0</v>
      </c>
      <c r="AA90" s="26">
        <f t="shared" si="208"/>
        <v>0</v>
      </c>
      <c r="AB90" s="26">
        <f t="shared" si="208"/>
        <v>0</v>
      </c>
      <c r="AC90" s="26">
        <f t="shared" si="208"/>
        <v>0</v>
      </c>
      <c r="AD90" s="26">
        <f t="shared" si="160"/>
        <v>9500000</v>
      </c>
      <c r="AE90" s="26">
        <f t="shared" si="208"/>
        <v>9500000</v>
      </c>
      <c r="AF90" s="26">
        <f t="shared" si="208"/>
        <v>0</v>
      </c>
      <c r="AG90" s="26">
        <f t="shared" si="208"/>
        <v>0</v>
      </c>
      <c r="AH90" s="26">
        <f t="shared" si="208"/>
        <v>0</v>
      </c>
      <c r="AI90" s="26">
        <f t="shared" si="208"/>
        <v>0</v>
      </c>
      <c r="AJ90" s="26">
        <f t="shared" si="208"/>
        <v>0</v>
      </c>
      <c r="AK90" s="26">
        <f t="shared" si="208"/>
        <v>0</v>
      </c>
      <c r="AL90" s="26">
        <f t="shared" si="208"/>
        <v>0</v>
      </c>
      <c r="AM90" s="26">
        <f t="shared" si="162"/>
        <v>9500000</v>
      </c>
      <c r="AN90" s="26">
        <f t="shared" si="208"/>
        <v>9500000</v>
      </c>
      <c r="AO90" s="26">
        <f t="shared" si="208"/>
        <v>0</v>
      </c>
      <c r="AP90" s="26">
        <f t="shared" si="208"/>
        <v>0</v>
      </c>
      <c r="AQ90" s="26">
        <f t="shared" si="208"/>
        <v>0</v>
      </c>
      <c r="AR90" s="26">
        <f t="shared" si="208"/>
        <v>0</v>
      </c>
      <c r="AS90" s="26">
        <f t="shared" si="208"/>
        <v>0</v>
      </c>
      <c r="AT90" s="26">
        <f t="shared" si="208"/>
        <v>0</v>
      </c>
      <c r="AU90" s="26">
        <f t="shared" si="208"/>
        <v>0</v>
      </c>
      <c r="AV90" s="26">
        <f t="shared" si="164"/>
        <v>9500000</v>
      </c>
      <c r="AW90" s="26">
        <f t="shared" si="208"/>
        <v>9500000</v>
      </c>
      <c r="AX90" s="26">
        <f t="shared" si="208"/>
        <v>0</v>
      </c>
      <c r="AY90" s="26">
        <f t="shared" si="208"/>
        <v>0</v>
      </c>
      <c r="AZ90" s="26">
        <f t="shared" si="208"/>
        <v>0</v>
      </c>
      <c r="BA90" s="26">
        <f t="shared" si="208"/>
        <v>0</v>
      </c>
      <c r="BB90" s="26">
        <f t="shared" si="208"/>
        <v>0</v>
      </c>
      <c r="BC90" s="26">
        <f t="shared" si="208"/>
        <v>0</v>
      </c>
      <c r="BD90" s="26">
        <f t="shared" si="208"/>
        <v>0</v>
      </c>
      <c r="BE90" s="26">
        <f t="shared" si="166"/>
        <v>9500000</v>
      </c>
      <c r="BF90" s="26">
        <f t="shared" si="208"/>
        <v>9500000</v>
      </c>
      <c r="BG90" s="26">
        <f t="shared" si="208"/>
        <v>0</v>
      </c>
      <c r="BH90" s="26">
        <f t="shared" si="208"/>
        <v>0</v>
      </c>
      <c r="BI90" s="26">
        <f t="shared" si="208"/>
        <v>0</v>
      </c>
      <c r="BJ90" s="26">
        <f t="shared" si="208"/>
        <v>0</v>
      </c>
      <c r="BK90" s="26">
        <f t="shared" si="208"/>
        <v>0</v>
      </c>
      <c r="BL90" s="26">
        <f t="shared" si="208"/>
        <v>0</v>
      </c>
      <c r="BM90" s="26">
        <f t="shared" si="208"/>
        <v>0</v>
      </c>
      <c r="BN90" s="26">
        <f t="shared" si="168"/>
        <v>9500000</v>
      </c>
      <c r="BO90" s="26">
        <f t="shared" si="208"/>
        <v>9500000</v>
      </c>
      <c r="BP90" s="26">
        <f t="shared" si="208"/>
        <v>0</v>
      </c>
      <c r="BQ90" s="26">
        <f t="shared" si="208"/>
        <v>0</v>
      </c>
      <c r="BR90" s="26">
        <f t="shared" si="208"/>
        <v>0</v>
      </c>
      <c r="BS90" s="26">
        <f t="shared" si="208"/>
        <v>0</v>
      </c>
      <c r="BT90" s="26">
        <f t="shared" si="208"/>
        <v>0</v>
      </c>
      <c r="BU90" s="26">
        <f t="shared" si="208"/>
        <v>0</v>
      </c>
      <c r="BV90" s="26">
        <f t="shared" si="208"/>
        <v>0</v>
      </c>
      <c r="BW90" s="26">
        <f t="shared" si="170"/>
        <v>9500000</v>
      </c>
      <c r="BX90" s="26">
        <f t="shared" si="208"/>
        <v>9500000</v>
      </c>
      <c r="BY90" s="26">
        <f t="shared" si="104"/>
        <v>0</v>
      </c>
      <c r="BZ90" s="26"/>
    </row>
    <row r="91" spans="1:78" ht="30.6" customHeight="1" outlineLevel="3" collapsed="1" thickBot="1" x14ac:dyDescent="0.25">
      <c r="A91" s="27" t="s">
        <v>50</v>
      </c>
      <c r="B91" s="28">
        <f t="shared" si="105"/>
        <v>15</v>
      </c>
      <c r="C91" s="29" t="s">
        <v>51</v>
      </c>
      <c r="D91" s="31">
        <v>0</v>
      </c>
      <c r="E91" s="31"/>
      <c r="F91" s="52"/>
      <c r="G91" s="31">
        <f t="shared" si="86"/>
        <v>0</v>
      </c>
      <c r="H91" s="30"/>
      <c r="I91" s="31"/>
      <c r="J91" s="32">
        <f>SUM(J92:J93)</f>
        <v>9500000</v>
      </c>
      <c r="K91" s="32">
        <f>SUM(K92:K93)</f>
        <v>0</v>
      </c>
      <c r="L91" s="32">
        <f>SUM(L92:L93)</f>
        <v>0</v>
      </c>
      <c r="M91" s="32">
        <f>SUM(M92:M93)</f>
        <v>0</v>
      </c>
      <c r="N91" s="32">
        <f>SUM(N92:N93)</f>
        <v>0</v>
      </c>
      <c r="O91" s="31">
        <f t="shared" si="137"/>
        <v>9500000</v>
      </c>
      <c r="P91" s="59">
        <f t="shared" si="87"/>
        <v>9500000</v>
      </c>
      <c r="Q91" s="31"/>
      <c r="R91" s="31">
        <f>SUM(R92:R93)</f>
        <v>9500000</v>
      </c>
      <c r="S91" s="31">
        <f>SUM(S92:S93)</f>
        <v>0</v>
      </c>
      <c r="T91" s="31">
        <f>SUM(T92:T93)</f>
        <v>0</v>
      </c>
      <c r="U91" s="31">
        <f>SUM(U92:U93)</f>
        <v>0</v>
      </c>
      <c r="V91" s="31">
        <f>SUM(V92:V93)</f>
        <v>0</v>
      </c>
      <c r="W91" s="31">
        <f t="shared" si="138"/>
        <v>9500000</v>
      </c>
      <c r="X91" s="31"/>
      <c r="Y91" s="31">
        <f>SUM(Y92:Y93)</f>
        <v>9500000</v>
      </c>
      <c r="Z91" s="31">
        <f>SUM(Z92:Z93)</f>
        <v>0</v>
      </c>
      <c r="AA91" s="31">
        <f>SUM(AA92:AA93)</f>
        <v>0</v>
      </c>
      <c r="AB91" s="31">
        <f>SUM(AB92:AB93)</f>
        <v>0</v>
      </c>
      <c r="AC91" s="31">
        <f>SUM(AC92:AC93)</f>
        <v>0</v>
      </c>
      <c r="AD91" s="31">
        <f t="shared" si="160"/>
        <v>9500000</v>
      </c>
      <c r="AE91" s="31">
        <f t="shared" ref="AE91:AL91" si="209">SUM(AE92:AE93)</f>
        <v>9500000</v>
      </c>
      <c r="AF91" s="31">
        <f t="shared" si="209"/>
        <v>0</v>
      </c>
      <c r="AG91" s="31">
        <f t="shared" si="209"/>
        <v>0</v>
      </c>
      <c r="AH91" s="31">
        <f t="shared" si="209"/>
        <v>0</v>
      </c>
      <c r="AI91" s="31">
        <f t="shared" si="209"/>
        <v>0</v>
      </c>
      <c r="AJ91" s="31">
        <f t="shared" si="209"/>
        <v>0</v>
      </c>
      <c r="AK91" s="31">
        <f t="shared" si="209"/>
        <v>0</v>
      </c>
      <c r="AL91" s="31">
        <f t="shared" si="209"/>
        <v>0</v>
      </c>
      <c r="AM91" s="31">
        <f t="shared" si="162"/>
        <v>9500000</v>
      </c>
      <c r="AN91" s="31">
        <f t="shared" ref="AN91:AU91" si="210">SUM(AN92:AN93)</f>
        <v>9500000</v>
      </c>
      <c r="AO91" s="31">
        <f t="shared" si="210"/>
        <v>0</v>
      </c>
      <c r="AP91" s="31">
        <f t="shared" si="210"/>
        <v>0</v>
      </c>
      <c r="AQ91" s="31">
        <f t="shared" si="210"/>
        <v>0</v>
      </c>
      <c r="AR91" s="31">
        <f t="shared" si="210"/>
        <v>0</v>
      </c>
      <c r="AS91" s="31">
        <f t="shared" si="210"/>
        <v>0</v>
      </c>
      <c r="AT91" s="31">
        <f t="shared" si="210"/>
        <v>0</v>
      </c>
      <c r="AU91" s="31">
        <f t="shared" si="210"/>
        <v>0</v>
      </c>
      <c r="AV91" s="31">
        <f t="shared" si="164"/>
        <v>9500000</v>
      </c>
      <c r="AW91" s="31">
        <f t="shared" ref="AW91:BD91" si="211">SUM(AW92:AW93)</f>
        <v>9500000</v>
      </c>
      <c r="AX91" s="31">
        <f t="shared" si="211"/>
        <v>0</v>
      </c>
      <c r="AY91" s="31">
        <f t="shared" si="211"/>
        <v>0</v>
      </c>
      <c r="AZ91" s="31">
        <f t="shared" si="211"/>
        <v>0</v>
      </c>
      <c r="BA91" s="31">
        <f t="shared" si="211"/>
        <v>0</v>
      </c>
      <c r="BB91" s="31">
        <f t="shared" si="211"/>
        <v>0</v>
      </c>
      <c r="BC91" s="31">
        <f t="shared" si="211"/>
        <v>0</v>
      </c>
      <c r="BD91" s="31">
        <f t="shared" si="211"/>
        <v>0</v>
      </c>
      <c r="BE91" s="31">
        <f t="shared" si="166"/>
        <v>9500000</v>
      </c>
      <c r="BF91" s="31">
        <f t="shared" ref="BF91:BM91" si="212">SUM(BF92:BF93)</f>
        <v>9500000</v>
      </c>
      <c r="BG91" s="31">
        <f t="shared" si="212"/>
        <v>0</v>
      </c>
      <c r="BH91" s="31">
        <f t="shared" si="212"/>
        <v>0</v>
      </c>
      <c r="BI91" s="31">
        <f t="shared" si="212"/>
        <v>0</v>
      </c>
      <c r="BJ91" s="31">
        <f t="shared" si="212"/>
        <v>0</v>
      </c>
      <c r="BK91" s="31">
        <f t="shared" si="212"/>
        <v>0</v>
      </c>
      <c r="BL91" s="31">
        <f t="shared" si="212"/>
        <v>0</v>
      </c>
      <c r="BM91" s="31">
        <f t="shared" si="212"/>
        <v>0</v>
      </c>
      <c r="BN91" s="31">
        <f t="shared" si="168"/>
        <v>9500000</v>
      </c>
      <c r="BO91" s="31">
        <f t="shared" ref="BO91:BV91" si="213">SUM(BO92:BO93)</f>
        <v>9500000</v>
      </c>
      <c r="BP91" s="31">
        <f t="shared" si="213"/>
        <v>0</v>
      </c>
      <c r="BQ91" s="31">
        <f t="shared" si="213"/>
        <v>0</v>
      </c>
      <c r="BR91" s="31">
        <f t="shared" si="213"/>
        <v>0</v>
      </c>
      <c r="BS91" s="31">
        <f t="shared" si="213"/>
        <v>0</v>
      </c>
      <c r="BT91" s="31">
        <f t="shared" si="213"/>
        <v>0</v>
      </c>
      <c r="BU91" s="31">
        <f t="shared" si="213"/>
        <v>0</v>
      </c>
      <c r="BV91" s="31">
        <f t="shared" si="213"/>
        <v>0</v>
      </c>
      <c r="BW91" s="31">
        <f t="shared" si="170"/>
        <v>9500000</v>
      </c>
      <c r="BX91" s="32">
        <f>BW91</f>
        <v>9500000</v>
      </c>
      <c r="BY91" s="32">
        <f t="shared" si="104"/>
        <v>0</v>
      </c>
      <c r="BZ91" s="32"/>
    </row>
    <row r="92" spans="1:78" s="39" customFormat="1" ht="30.6" hidden="1" customHeight="1" outlineLevel="4" thickBot="1" x14ac:dyDescent="0.25">
      <c r="A92" s="33"/>
      <c r="B92" s="34">
        <f t="shared" si="105"/>
        <v>0</v>
      </c>
      <c r="C92" s="35"/>
      <c r="D92" s="37"/>
      <c r="E92" s="37"/>
      <c r="F92" s="37"/>
      <c r="G92" s="37">
        <f t="shared" si="86"/>
        <v>0</v>
      </c>
      <c r="H92" s="36" t="s">
        <v>52</v>
      </c>
      <c r="I92" s="55">
        <v>0</v>
      </c>
      <c r="J92" s="38">
        <f>10000000-10000000</f>
        <v>0</v>
      </c>
      <c r="K92" s="38"/>
      <c r="L92" s="38"/>
      <c r="M92" s="38"/>
      <c r="N92" s="38"/>
      <c r="O92" s="55">
        <f t="shared" si="137"/>
        <v>0</v>
      </c>
      <c r="P92" s="60">
        <f t="shared" si="87"/>
        <v>0</v>
      </c>
      <c r="Q92" s="37">
        <v>0</v>
      </c>
      <c r="R92" s="37">
        <f>10000000-10000000</f>
        <v>0</v>
      </c>
      <c r="S92" s="37"/>
      <c r="T92" s="37"/>
      <c r="U92" s="37"/>
      <c r="V92" s="37"/>
      <c r="W92" s="55">
        <f t="shared" si="138"/>
        <v>0</v>
      </c>
      <c r="X92" s="37">
        <v>0</v>
      </c>
      <c r="Y92" s="37">
        <f>10000000-10000000</f>
        <v>0</v>
      </c>
      <c r="Z92" s="37"/>
      <c r="AA92" s="37"/>
      <c r="AB92" s="37"/>
      <c r="AC92" s="37"/>
      <c r="AD92" s="55">
        <f t="shared" si="160"/>
        <v>0</v>
      </c>
      <c r="AE92" s="37">
        <f>10000000-10000000</f>
        <v>0</v>
      </c>
      <c r="AF92" s="37"/>
      <c r="AG92" s="37"/>
      <c r="AH92" s="37"/>
      <c r="AI92" s="37"/>
      <c r="AJ92" s="37"/>
      <c r="AK92" s="37"/>
      <c r="AL92" s="37"/>
      <c r="AM92" s="37">
        <f t="shared" si="162"/>
        <v>0</v>
      </c>
      <c r="AN92" s="37">
        <f>10000000-10000000</f>
        <v>0</v>
      </c>
      <c r="AO92" s="37"/>
      <c r="AP92" s="37"/>
      <c r="AQ92" s="37"/>
      <c r="AR92" s="37"/>
      <c r="AS92" s="37"/>
      <c r="AT92" s="37"/>
      <c r="AU92" s="37"/>
      <c r="AV92" s="55">
        <f t="shared" si="164"/>
        <v>0</v>
      </c>
      <c r="AW92" s="37">
        <f>10000000-10000000</f>
        <v>0</v>
      </c>
      <c r="AX92" s="37"/>
      <c r="AY92" s="37"/>
      <c r="AZ92" s="37"/>
      <c r="BA92" s="37"/>
      <c r="BB92" s="37"/>
      <c r="BC92" s="37"/>
      <c r="BD92" s="37"/>
      <c r="BE92" s="55">
        <f t="shared" si="166"/>
        <v>0</v>
      </c>
      <c r="BF92" s="37">
        <f>10000000-10000000</f>
        <v>0</v>
      </c>
      <c r="BG92" s="37"/>
      <c r="BH92" s="37"/>
      <c r="BI92" s="37"/>
      <c r="BJ92" s="37"/>
      <c r="BK92" s="37"/>
      <c r="BL92" s="37"/>
      <c r="BM92" s="37"/>
      <c r="BN92" s="37">
        <f t="shared" si="168"/>
        <v>0</v>
      </c>
      <c r="BO92" s="37">
        <f>10000000-10000000</f>
        <v>0</v>
      </c>
      <c r="BP92" s="37"/>
      <c r="BQ92" s="37"/>
      <c r="BR92" s="37"/>
      <c r="BS92" s="37"/>
      <c r="BT92" s="37"/>
      <c r="BU92" s="37"/>
      <c r="BV92" s="37"/>
      <c r="BW92" s="37">
        <f t="shared" si="170"/>
        <v>0</v>
      </c>
      <c r="BX92" s="37"/>
      <c r="BY92" s="37">
        <f t="shared" si="104"/>
        <v>0</v>
      </c>
      <c r="BZ92" s="37"/>
    </row>
    <row r="93" spans="1:78" ht="30.6" hidden="1" customHeight="1" outlineLevel="4" thickBot="1" x14ac:dyDescent="0.25">
      <c r="A93" s="33"/>
      <c r="B93" s="34">
        <f t="shared" si="105"/>
        <v>0</v>
      </c>
      <c r="C93" s="35"/>
      <c r="D93" s="37"/>
      <c r="E93" s="37"/>
      <c r="F93" s="37"/>
      <c r="G93" s="37">
        <f t="shared" si="86"/>
        <v>0</v>
      </c>
      <c r="H93" s="36" t="s">
        <v>28</v>
      </c>
      <c r="I93" s="37">
        <v>50</v>
      </c>
      <c r="J93" s="38">
        <v>9500000</v>
      </c>
      <c r="K93" s="38"/>
      <c r="L93" s="38"/>
      <c r="M93" s="38"/>
      <c r="N93" s="38"/>
      <c r="O93" s="37">
        <f t="shared" si="137"/>
        <v>9500000</v>
      </c>
      <c r="P93" s="60">
        <f t="shared" si="87"/>
        <v>9500000</v>
      </c>
      <c r="Q93" s="37">
        <v>50</v>
      </c>
      <c r="R93" s="37">
        <f>10000000-500000</f>
        <v>9500000</v>
      </c>
      <c r="S93" s="37"/>
      <c r="T93" s="37"/>
      <c r="U93" s="37"/>
      <c r="V93" s="37"/>
      <c r="W93" s="55">
        <f t="shared" si="138"/>
        <v>9500000</v>
      </c>
      <c r="X93" s="37">
        <v>50</v>
      </c>
      <c r="Y93" s="37">
        <f>10000000-500000</f>
        <v>9500000</v>
      </c>
      <c r="Z93" s="37"/>
      <c r="AA93" s="37"/>
      <c r="AB93" s="37"/>
      <c r="AC93" s="37"/>
      <c r="AD93" s="55">
        <f t="shared" si="160"/>
        <v>9500000</v>
      </c>
      <c r="AE93" s="37">
        <f>10000000-500000</f>
        <v>9500000</v>
      </c>
      <c r="AF93" s="37"/>
      <c r="AG93" s="37"/>
      <c r="AH93" s="37"/>
      <c r="AI93" s="37"/>
      <c r="AJ93" s="37"/>
      <c r="AK93" s="37"/>
      <c r="AL93" s="37"/>
      <c r="AM93" s="55">
        <f t="shared" si="162"/>
        <v>9500000</v>
      </c>
      <c r="AN93" s="37">
        <f>10000000-500000</f>
        <v>9500000</v>
      </c>
      <c r="AO93" s="37"/>
      <c r="AP93" s="37"/>
      <c r="AQ93" s="37"/>
      <c r="AR93" s="37"/>
      <c r="AS93" s="37"/>
      <c r="AT93" s="37"/>
      <c r="AU93" s="37"/>
      <c r="AV93" s="55">
        <f t="shared" si="164"/>
        <v>9500000</v>
      </c>
      <c r="AW93" s="37">
        <f>10000000-500000</f>
        <v>9500000</v>
      </c>
      <c r="AX93" s="37"/>
      <c r="AY93" s="37"/>
      <c r="AZ93" s="37"/>
      <c r="BA93" s="37"/>
      <c r="BB93" s="37"/>
      <c r="BC93" s="37"/>
      <c r="BD93" s="37"/>
      <c r="BE93" s="55">
        <f t="shared" si="166"/>
        <v>9500000</v>
      </c>
      <c r="BF93" s="37">
        <f>10000000-500000</f>
        <v>9500000</v>
      </c>
      <c r="BG93" s="37"/>
      <c r="BH93" s="37"/>
      <c r="BI93" s="37"/>
      <c r="BJ93" s="37"/>
      <c r="BK93" s="37"/>
      <c r="BL93" s="37"/>
      <c r="BM93" s="37"/>
      <c r="BN93" s="55">
        <f t="shared" si="168"/>
        <v>9500000</v>
      </c>
      <c r="BO93" s="37">
        <f>10000000-500000</f>
        <v>9500000</v>
      </c>
      <c r="BP93" s="37"/>
      <c r="BQ93" s="37"/>
      <c r="BR93" s="37"/>
      <c r="BS93" s="37"/>
      <c r="BT93" s="37"/>
      <c r="BU93" s="37"/>
      <c r="BV93" s="37"/>
      <c r="BW93" s="55">
        <f t="shared" si="170"/>
        <v>9500000</v>
      </c>
      <c r="BX93" s="37"/>
      <c r="BY93" s="37">
        <f t="shared" si="104"/>
        <v>-9500000</v>
      </c>
      <c r="BZ93" s="37"/>
    </row>
    <row r="94" spans="1:78" ht="30.6" customHeight="1" outlineLevel="2" thickBot="1" x14ac:dyDescent="0.25">
      <c r="A94" s="23" t="s">
        <v>53</v>
      </c>
      <c r="B94" s="24">
        <f t="shared" si="105"/>
        <v>12</v>
      </c>
      <c r="C94" s="40" t="s">
        <v>54</v>
      </c>
      <c r="D94" s="26">
        <f>SUM(D95,D97,D100,D102,D104,D106,D108)</f>
        <v>271461000</v>
      </c>
      <c r="E94" s="26">
        <f>SUM(E95,E97,E100,E102,E104,E106,E108)</f>
        <v>0</v>
      </c>
      <c r="F94" s="51"/>
      <c r="G94" s="26">
        <f t="shared" si="86"/>
        <v>271461000</v>
      </c>
      <c r="H94" s="49"/>
      <c r="I94" s="26"/>
      <c r="J94" s="25">
        <f>SUM(J95,J97,J100,J102,J104,J106,J108)</f>
        <v>279230000</v>
      </c>
      <c r="K94" s="25">
        <f>SUM(K95,K97,K100,K102,K104,K106,K108)</f>
        <v>0</v>
      </c>
      <c r="L94" s="25">
        <f>SUM(L95,L97,L100,L102,L104,L106,L108)</f>
        <v>0</v>
      </c>
      <c r="M94" s="25">
        <f>SUM(M95,M97,M100,M102,M104,M106,M108)</f>
        <v>0</v>
      </c>
      <c r="N94" s="25">
        <f>SUM(N95,N97,N100,N102,N104,N106,N108)</f>
        <v>0</v>
      </c>
      <c r="O94" s="26">
        <f t="shared" si="137"/>
        <v>279230000</v>
      </c>
      <c r="P94" s="58">
        <f t="shared" si="87"/>
        <v>7769000</v>
      </c>
      <c r="Q94" s="26"/>
      <c r="R94" s="26">
        <f>SUM(R95,R97,R100,R102,R104,R106,R108)</f>
        <v>279230000</v>
      </c>
      <c r="S94" s="26">
        <f>SUM(S95,S97,S100,S102,S104,S106,S108)</f>
        <v>0</v>
      </c>
      <c r="T94" s="26">
        <f>SUM(T95,T97,T100,T102,T104,T106,T108)</f>
        <v>0</v>
      </c>
      <c r="U94" s="26">
        <f>SUM(U95,U97,U100,U102,U104,U106,U108)</f>
        <v>0</v>
      </c>
      <c r="V94" s="26">
        <f>SUM(V95,V97,V100,V102,V104,V106,V108)</f>
        <v>0</v>
      </c>
      <c r="W94" s="26">
        <f t="shared" si="138"/>
        <v>279230000</v>
      </c>
      <c r="X94" s="26"/>
      <c r="Y94" s="26">
        <f>SUM(Y95,Y97,Y100,Y102,Y104,Y106,Y108)</f>
        <v>251752000</v>
      </c>
      <c r="Z94" s="26">
        <f>SUM(Z95,Z97,Z100,Z102,Z104,Z106,Z108)</f>
        <v>0</v>
      </c>
      <c r="AA94" s="26">
        <f>SUM(AA95,AA97,AA100,AA102,AA104,AA106,AA108)</f>
        <v>0</v>
      </c>
      <c r="AB94" s="26">
        <f>SUM(AB95,AB97,AB100,AB102,AB104,AB106,AB108)</f>
        <v>0</v>
      </c>
      <c r="AC94" s="26">
        <f>SUM(AC95,AC97,AC100,AC102,AC104,AC106,AC108)</f>
        <v>0</v>
      </c>
      <c r="AD94" s="26">
        <f t="shared" si="160"/>
        <v>251752000</v>
      </c>
      <c r="AE94" s="26">
        <f t="shared" ref="AE94:AL94" si="214">SUM(AE95,AE97,AE100,AE102,AE104,AE106,AE108)</f>
        <v>251752000</v>
      </c>
      <c r="AF94" s="26">
        <f t="shared" si="214"/>
        <v>0</v>
      </c>
      <c r="AG94" s="26">
        <f t="shared" si="214"/>
        <v>0</v>
      </c>
      <c r="AH94" s="26">
        <f t="shared" si="214"/>
        <v>0</v>
      </c>
      <c r="AI94" s="26">
        <f t="shared" si="214"/>
        <v>0</v>
      </c>
      <c r="AJ94" s="26">
        <f t="shared" si="214"/>
        <v>0</v>
      </c>
      <c r="AK94" s="26">
        <f t="shared" si="214"/>
        <v>0</v>
      </c>
      <c r="AL94" s="26">
        <f t="shared" si="214"/>
        <v>0</v>
      </c>
      <c r="AM94" s="26">
        <f t="shared" si="162"/>
        <v>251752000</v>
      </c>
      <c r="AN94" s="26">
        <f t="shared" ref="AN94:AU94" si="215">SUM(AN95,AN97,AN100,AN102,AN104,AN106,AN108)</f>
        <v>251752000</v>
      </c>
      <c r="AO94" s="26">
        <f t="shared" si="215"/>
        <v>0</v>
      </c>
      <c r="AP94" s="26">
        <f t="shared" si="215"/>
        <v>0</v>
      </c>
      <c r="AQ94" s="26">
        <f t="shared" si="215"/>
        <v>0</v>
      </c>
      <c r="AR94" s="26">
        <f t="shared" si="215"/>
        <v>0</v>
      </c>
      <c r="AS94" s="26">
        <f t="shared" si="215"/>
        <v>0</v>
      </c>
      <c r="AT94" s="26">
        <f t="shared" si="215"/>
        <v>0</v>
      </c>
      <c r="AU94" s="26">
        <f t="shared" si="215"/>
        <v>0</v>
      </c>
      <c r="AV94" s="26">
        <f t="shared" si="164"/>
        <v>251752000</v>
      </c>
      <c r="AW94" s="26">
        <f t="shared" ref="AW94:BD94" si="216">SUM(AW95,AW97,AW100,AW102,AW104,AW106,AW108)</f>
        <v>248752000</v>
      </c>
      <c r="AX94" s="26">
        <f t="shared" si="216"/>
        <v>0</v>
      </c>
      <c r="AY94" s="26">
        <f t="shared" si="216"/>
        <v>0</v>
      </c>
      <c r="AZ94" s="26">
        <f t="shared" si="216"/>
        <v>0</v>
      </c>
      <c r="BA94" s="26">
        <f t="shared" si="216"/>
        <v>0</v>
      </c>
      <c r="BB94" s="26">
        <f t="shared" si="216"/>
        <v>0</v>
      </c>
      <c r="BC94" s="26">
        <f t="shared" si="216"/>
        <v>0</v>
      </c>
      <c r="BD94" s="26">
        <f t="shared" si="216"/>
        <v>0</v>
      </c>
      <c r="BE94" s="26">
        <f t="shared" si="166"/>
        <v>248752000</v>
      </c>
      <c r="BF94" s="26">
        <f t="shared" ref="BF94:BM94" si="217">SUM(BF95,BF97,BF100,BF102,BF104,BF106,BF108)</f>
        <v>248752000</v>
      </c>
      <c r="BG94" s="26">
        <f t="shared" si="217"/>
        <v>0</v>
      </c>
      <c r="BH94" s="26">
        <f t="shared" si="217"/>
        <v>0</v>
      </c>
      <c r="BI94" s="26">
        <f t="shared" si="217"/>
        <v>0</v>
      </c>
      <c r="BJ94" s="26">
        <f t="shared" si="217"/>
        <v>0</v>
      </c>
      <c r="BK94" s="26">
        <f t="shared" si="217"/>
        <v>0</v>
      </c>
      <c r="BL94" s="26">
        <f t="shared" si="217"/>
        <v>0</v>
      </c>
      <c r="BM94" s="26">
        <f t="shared" si="217"/>
        <v>0</v>
      </c>
      <c r="BN94" s="26">
        <f t="shared" si="168"/>
        <v>248752000</v>
      </c>
      <c r="BO94" s="26">
        <f t="shared" ref="BO94:BV94" si="218">SUM(BO95,BO97,BO100,BO102,BO104,BO106,BO108)</f>
        <v>248752000</v>
      </c>
      <c r="BP94" s="26">
        <f t="shared" si="218"/>
        <v>0</v>
      </c>
      <c r="BQ94" s="26">
        <f t="shared" si="218"/>
        <v>0</v>
      </c>
      <c r="BR94" s="26">
        <f t="shared" si="218"/>
        <v>0</v>
      </c>
      <c r="BS94" s="26">
        <f t="shared" si="218"/>
        <v>0</v>
      </c>
      <c r="BT94" s="26">
        <f t="shared" si="218"/>
        <v>0</v>
      </c>
      <c r="BU94" s="26">
        <f t="shared" si="218"/>
        <v>0</v>
      </c>
      <c r="BV94" s="26">
        <f t="shared" si="218"/>
        <v>0</v>
      </c>
      <c r="BW94" s="26">
        <f t="shared" si="170"/>
        <v>248752000</v>
      </c>
      <c r="BX94" s="26">
        <f t="shared" ref="BX94" si="219">SUM(BX95,BX97,BX100,BX102,BX104,BX106,BX108)</f>
        <v>248752000</v>
      </c>
      <c r="BY94" s="26">
        <f t="shared" si="104"/>
        <v>0</v>
      </c>
      <c r="BZ94" s="26"/>
    </row>
    <row r="95" spans="1:78" ht="30.6" customHeight="1" outlineLevel="3" collapsed="1" thickBot="1" x14ac:dyDescent="0.25">
      <c r="A95" s="27" t="s">
        <v>55</v>
      </c>
      <c r="B95" s="28">
        <f t="shared" si="105"/>
        <v>15</v>
      </c>
      <c r="C95" s="29" t="s">
        <v>56</v>
      </c>
      <c r="D95" s="31">
        <v>5012000</v>
      </c>
      <c r="E95" s="31"/>
      <c r="F95" s="52"/>
      <c r="G95" s="31">
        <f t="shared" si="86"/>
        <v>5012000</v>
      </c>
      <c r="H95" s="30"/>
      <c r="I95" s="31"/>
      <c r="J95" s="32">
        <f>SUM(J96)</f>
        <v>5012000</v>
      </c>
      <c r="K95" s="32">
        <f>SUM(K96)</f>
        <v>0</v>
      </c>
      <c r="L95" s="32">
        <f>SUM(L96)</f>
        <v>0</v>
      </c>
      <c r="M95" s="32">
        <f>SUM(M96)</f>
        <v>0</v>
      </c>
      <c r="N95" s="32">
        <f>SUM(N96)</f>
        <v>0</v>
      </c>
      <c r="O95" s="31">
        <f t="shared" si="137"/>
        <v>5012000</v>
      </c>
      <c r="P95" s="59">
        <f t="shared" si="87"/>
        <v>0</v>
      </c>
      <c r="Q95" s="31"/>
      <c r="R95" s="31">
        <f>SUM(R96)</f>
        <v>5012000</v>
      </c>
      <c r="S95" s="31">
        <f>SUM(S96)</f>
        <v>0</v>
      </c>
      <c r="T95" s="31">
        <f>SUM(T96)</f>
        <v>0</v>
      </c>
      <c r="U95" s="31">
        <f>SUM(U96)</f>
        <v>0</v>
      </c>
      <c r="V95" s="31">
        <f>SUM(V96)</f>
        <v>0</v>
      </c>
      <c r="W95" s="31">
        <f t="shared" si="138"/>
        <v>5012000</v>
      </c>
      <c r="X95" s="31"/>
      <c r="Y95" s="31">
        <f t="shared" ref="Y95:BV95" si="220">SUM(Y96)</f>
        <v>5012000</v>
      </c>
      <c r="Z95" s="31">
        <f t="shared" si="220"/>
        <v>0</v>
      </c>
      <c r="AA95" s="31">
        <f t="shared" si="220"/>
        <v>0</v>
      </c>
      <c r="AB95" s="31">
        <f t="shared" si="220"/>
        <v>0</v>
      </c>
      <c r="AC95" s="31">
        <f t="shared" si="220"/>
        <v>0</v>
      </c>
      <c r="AD95" s="31">
        <f t="shared" si="160"/>
        <v>5012000</v>
      </c>
      <c r="AE95" s="31">
        <f t="shared" si="220"/>
        <v>5012000</v>
      </c>
      <c r="AF95" s="31">
        <f t="shared" si="220"/>
        <v>0</v>
      </c>
      <c r="AG95" s="31">
        <f t="shared" si="220"/>
        <v>0</v>
      </c>
      <c r="AH95" s="31">
        <f t="shared" si="220"/>
        <v>0</v>
      </c>
      <c r="AI95" s="31">
        <f t="shared" si="220"/>
        <v>0</v>
      </c>
      <c r="AJ95" s="31">
        <f t="shared" si="220"/>
        <v>0</v>
      </c>
      <c r="AK95" s="31">
        <f t="shared" si="220"/>
        <v>0</v>
      </c>
      <c r="AL95" s="31">
        <f t="shared" si="220"/>
        <v>0</v>
      </c>
      <c r="AM95" s="31">
        <f t="shared" si="162"/>
        <v>5012000</v>
      </c>
      <c r="AN95" s="31">
        <f t="shared" si="220"/>
        <v>5012000</v>
      </c>
      <c r="AO95" s="31">
        <f t="shared" si="220"/>
        <v>0</v>
      </c>
      <c r="AP95" s="31">
        <f t="shared" si="220"/>
        <v>0</v>
      </c>
      <c r="AQ95" s="31">
        <f t="shared" si="220"/>
        <v>0</v>
      </c>
      <c r="AR95" s="31">
        <f t="shared" si="220"/>
        <v>0</v>
      </c>
      <c r="AS95" s="31">
        <f t="shared" si="220"/>
        <v>0</v>
      </c>
      <c r="AT95" s="31">
        <f t="shared" si="220"/>
        <v>0</v>
      </c>
      <c r="AU95" s="31">
        <f t="shared" si="220"/>
        <v>0</v>
      </c>
      <c r="AV95" s="31">
        <f t="shared" si="164"/>
        <v>5012000</v>
      </c>
      <c r="AW95" s="31">
        <f t="shared" si="220"/>
        <v>5012000</v>
      </c>
      <c r="AX95" s="31">
        <f t="shared" si="220"/>
        <v>0</v>
      </c>
      <c r="AY95" s="31">
        <f t="shared" si="220"/>
        <v>0</v>
      </c>
      <c r="AZ95" s="31">
        <f t="shared" si="220"/>
        <v>0</v>
      </c>
      <c r="BA95" s="31">
        <f t="shared" si="220"/>
        <v>0</v>
      </c>
      <c r="BB95" s="31">
        <f t="shared" si="220"/>
        <v>0</v>
      </c>
      <c r="BC95" s="31">
        <f t="shared" si="220"/>
        <v>0</v>
      </c>
      <c r="BD95" s="31">
        <f t="shared" si="220"/>
        <v>0</v>
      </c>
      <c r="BE95" s="31">
        <f t="shared" si="166"/>
        <v>5012000</v>
      </c>
      <c r="BF95" s="31">
        <f t="shared" si="220"/>
        <v>5012000</v>
      </c>
      <c r="BG95" s="31">
        <f t="shared" si="220"/>
        <v>0</v>
      </c>
      <c r="BH95" s="31">
        <f t="shared" si="220"/>
        <v>0</v>
      </c>
      <c r="BI95" s="31">
        <f t="shared" si="220"/>
        <v>0</v>
      </c>
      <c r="BJ95" s="31">
        <f t="shared" si="220"/>
        <v>0</v>
      </c>
      <c r="BK95" s="31">
        <f t="shared" si="220"/>
        <v>0</v>
      </c>
      <c r="BL95" s="31">
        <f t="shared" si="220"/>
        <v>0</v>
      </c>
      <c r="BM95" s="31">
        <f t="shared" si="220"/>
        <v>0</v>
      </c>
      <c r="BN95" s="31">
        <f t="shared" si="168"/>
        <v>5012000</v>
      </c>
      <c r="BO95" s="31">
        <f t="shared" si="220"/>
        <v>5012000</v>
      </c>
      <c r="BP95" s="31">
        <f t="shared" si="220"/>
        <v>0</v>
      </c>
      <c r="BQ95" s="31">
        <f t="shared" si="220"/>
        <v>0</v>
      </c>
      <c r="BR95" s="31">
        <f t="shared" si="220"/>
        <v>0</v>
      </c>
      <c r="BS95" s="31">
        <f t="shared" si="220"/>
        <v>0</v>
      </c>
      <c r="BT95" s="31">
        <f t="shared" si="220"/>
        <v>0</v>
      </c>
      <c r="BU95" s="31">
        <f t="shared" si="220"/>
        <v>0</v>
      </c>
      <c r="BV95" s="31">
        <f t="shared" si="220"/>
        <v>0</v>
      </c>
      <c r="BW95" s="31">
        <f t="shared" si="170"/>
        <v>5012000</v>
      </c>
      <c r="BX95" s="32">
        <f>BW95</f>
        <v>5012000</v>
      </c>
      <c r="BY95" s="32">
        <f t="shared" si="104"/>
        <v>0</v>
      </c>
      <c r="BZ95" s="32"/>
    </row>
    <row r="96" spans="1:78" ht="30.6" hidden="1" customHeight="1" outlineLevel="4" thickBot="1" x14ac:dyDescent="0.25">
      <c r="A96" s="33"/>
      <c r="B96" s="34">
        <f t="shared" si="105"/>
        <v>0</v>
      </c>
      <c r="C96" s="35"/>
      <c r="D96" s="37"/>
      <c r="E96" s="37"/>
      <c r="F96" s="37"/>
      <c r="G96" s="37">
        <f t="shared" si="86"/>
        <v>0</v>
      </c>
      <c r="H96" s="36" t="s">
        <v>87</v>
      </c>
      <c r="I96" s="37">
        <v>12</v>
      </c>
      <c r="J96" s="38">
        <v>5012000</v>
      </c>
      <c r="K96" s="38"/>
      <c r="L96" s="38"/>
      <c r="M96" s="38"/>
      <c r="N96" s="38"/>
      <c r="O96" s="37">
        <f t="shared" si="137"/>
        <v>5012000</v>
      </c>
      <c r="P96" s="60">
        <f t="shared" si="87"/>
        <v>5012000</v>
      </c>
      <c r="Q96" s="37">
        <v>12</v>
      </c>
      <c r="R96" s="37">
        <f>5500000-488000</f>
        <v>5012000</v>
      </c>
      <c r="S96" s="37"/>
      <c r="T96" s="37"/>
      <c r="U96" s="37"/>
      <c r="V96" s="37"/>
      <c r="W96" s="55">
        <f t="shared" si="138"/>
        <v>5012000</v>
      </c>
      <c r="X96" s="37">
        <v>12</v>
      </c>
      <c r="Y96" s="37">
        <f>5500000-488000</f>
        <v>5012000</v>
      </c>
      <c r="Z96" s="37"/>
      <c r="AA96" s="37"/>
      <c r="AB96" s="37"/>
      <c r="AC96" s="37"/>
      <c r="AD96" s="55">
        <f t="shared" si="160"/>
        <v>5012000</v>
      </c>
      <c r="AE96" s="37">
        <f>5500000-488000</f>
        <v>5012000</v>
      </c>
      <c r="AF96" s="37"/>
      <c r="AG96" s="37"/>
      <c r="AH96" s="37"/>
      <c r="AI96" s="37"/>
      <c r="AJ96" s="37"/>
      <c r="AK96" s="37"/>
      <c r="AL96" s="37"/>
      <c r="AM96" s="55">
        <f t="shared" si="162"/>
        <v>5012000</v>
      </c>
      <c r="AN96" s="37">
        <f>5500000-488000</f>
        <v>5012000</v>
      </c>
      <c r="AO96" s="37"/>
      <c r="AP96" s="37"/>
      <c r="AQ96" s="37"/>
      <c r="AR96" s="37"/>
      <c r="AS96" s="37"/>
      <c r="AT96" s="37"/>
      <c r="AU96" s="37"/>
      <c r="AV96" s="55">
        <f t="shared" si="164"/>
        <v>5012000</v>
      </c>
      <c r="AW96" s="37">
        <f>5500000-488000</f>
        <v>5012000</v>
      </c>
      <c r="AX96" s="37"/>
      <c r="AY96" s="37"/>
      <c r="AZ96" s="37"/>
      <c r="BA96" s="37"/>
      <c r="BB96" s="37"/>
      <c r="BC96" s="37"/>
      <c r="BD96" s="37"/>
      <c r="BE96" s="55">
        <f t="shared" si="166"/>
        <v>5012000</v>
      </c>
      <c r="BF96" s="37">
        <f>5500000-488000</f>
        <v>5012000</v>
      </c>
      <c r="BG96" s="37"/>
      <c r="BH96" s="37"/>
      <c r="BI96" s="37"/>
      <c r="BJ96" s="37"/>
      <c r="BK96" s="37"/>
      <c r="BL96" s="37"/>
      <c r="BM96" s="37"/>
      <c r="BN96" s="55">
        <f t="shared" si="168"/>
        <v>5012000</v>
      </c>
      <c r="BO96" s="37">
        <f>5500000-488000</f>
        <v>5012000</v>
      </c>
      <c r="BP96" s="37"/>
      <c r="BQ96" s="37"/>
      <c r="BR96" s="37"/>
      <c r="BS96" s="37"/>
      <c r="BT96" s="37"/>
      <c r="BU96" s="37"/>
      <c r="BV96" s="37"/>
      <c r="BW96" s="55">
        <f t="shared" si="170"/>
        <v>5012000</v>
      </c>
      <c r="BX96" s="37"/>
      <c r="BY96" s="37">
        <f t="shared" si="104"/>
        <v>-5012000</v>
      </c>
      <c r="BZ96" s="37"/>
    </row>
    <row r="97" spans="1:78" ht="30.6" customHeight="1" outlineLevel="3" collapsed="1" thickBot="1" x14ac:dyDescent="0.25">
      <c r="A97" s="27" t="s">
        <v>57</v>
      </c>
      <c r="B97" s="28">
        <f t="shared" si="105"/>
        <v>15</v>
      </c>
      <c r="C97" s="29" t="s">
        <v>58</v>
      </c>
      <c r="D97" s="31">
        <v>73921000</v>
      </c>
      <c r="E97" s="31"/>
      <c r="F97" s="52"/>
      <c r="G97" s="31">
        <f t="shared" ref="G97:G127" si="221">D97-E97</f>
        <v>73921000</v>
      </c>
      <c r="H97" s="30"/>
      <c r="I97" s="31"/>
      <c r="J97" s="32">
        <f>SUM(J98:J99)</f>
        <v>67690000</v>
      </c>
      <c r="K97" s="32">
        <f>SUM(K98:K99)</f>
        <v>0</v>
      </c>
      <c r="L97" s="32">
        <f>SUM(L98:L99)</f>
        <v>0</v>
      </c>
      <c r="M97" s="32">
        <f>SUM(M98:M99)</f>
        <v>0</v>
      </c>
      <c r="N97" s="32">
        <f>SUM(N98:N99)</f>
        <v>0</v>
      </c>
      <c r="O97" s="31">
        <f t="shared" si="137"/>
        <v>67690000</v>
      </c>
      <c r="P97" s="59">
        <f t="shared" ref="P97:P127" si="222">O97-D97</f>
        <v>-6231000</v>
      </c>
      <c r="Q97" s="31"/>
      <c r="R97" s="31">
        <f>SUM(R98:R99)</f>
        <v>67690000</v>
      </c>
      <c r="S97" s="31">
        <f>SUM(S98:S99)</f>
        <v>0</v>
      </c>
      <c r="T97" s="31">
        <f>SUM(T98:T99)</f>
        <v>0</v>
      </c>
      <c r="U97" s="31">
        <f>SUM(U98:U99)</f>
        <v>0</v>
      </c>
      <c r="V97" s="31">
        <f>SUM(V98:V99)</f>
        <v>0</v>
      </c>
      <c r="W97" s="31">
        <f t="shared" si="138"/>
        <v>67690000</v>
      </c>
      <c r="X97" s="31"/>
      <c r="Y97" s="31">
        <v>46212000</v>
      </c>
      <c r="Z97" s="31">
        <f>SUM(Z98:Z99)</f>
        <v>0</v>
      </c>
      <c r="AA97" s="31">
        <f>SUM(AA98:AA99)</f>
        <v>0</v>
      </c>
      <c r="AB97" s="31">
        <f>SUM(AB98:AB99)</f>
        <v>0</v>
      </c>
      <c r="AC97" s="31">
        <f>SUM(AC98:AC99)</f>
        <v>0</v>
      </c>
      <c r="AD97" s="31">
        <f t="shared" si="160"/>
        <v>46212000</v>
      </c>
      <c r="AE97" s="31">
        <v>46212000</v>
      </c>
      <c r="AF97" s="31">
        <f t="shared" ref="AF97:AL97" si="223">SUM(AF98:AF99)</f>
        <v>0</v>
      </c>
      <c r="AG97" s="31">
        <f t="shared" si="223"/>
        <v>0</v>
      </c>
      <c r="AH97" s="31">
        <f t="shared" si="223"/>
        <v>0</v>
      </c>
      <c r="AI97" s="31">
        <f t="shared" si="223"/>
        <v>0</v>
      </c>
      <c r="AJ97" s="31">
        <f t="shared" si="223"/>
        <v>0</v>
      </c>
      <c r="AK97" s="31">
        <f t="shared" si="223"/>
        <v>0</v>
      </c>
      <c r="AL97" s="31">
        <f t="shared" si="223"/>
        <v>0</v>
      </c>
      <c r="AM97" s="31">
        <f t="shared" si="162"/>
        <v>46212000</v>
      </c>
      <c r="AN97" s="31">
        <v>46212000</v>
      </c>
      <c r="AO97" s="31">
        <f t="shared" ref="AO97:AU97" si="224">SUM(AO98:AO99)</f>
        <v>0</v>
      </c>
      <c r="AP97" s="31">
        <f t="shared" si="224"/>
        <v>0</v>
      </c>
      <c r="AQ97" s="31">
        <f t="shared" si="224"/>
        <v>0</v>
      </c>
      <c r="AR97" s="31">
        <f t="shared" si="224"/>
        <v>0</v>
      </c>
      <c r="AS97" s="31">
        <f t="shared" si="224"/>
        <v>0</v>
      </c>
      <c r="AT97" s="31">
        <f t="shared" si="224"/>
        <v>0</v>
      </c>
      <c r="AU97" s="31">
        <f t="shared" si="224"/>
        <v>0</v>
      </c>
      <c r="AV97" s="31">
        <f t="shared" si="164"/>
        <v>46212000</v>
      </c>
      <c r="AW97" s="31">
        <v>46212000</v>
      </c>
      <c r="AX97" s="31">
        <f t="shared" ref="AX97:BD97" si="225">SUM(AX98:AX99)</f>
        <v>0</v>
      </c>
      <c r="AY97" s="31">
        <f t="shared" si="225"/>
        <v>0</v>
      </c>
      <c r="AZ97" s="31">
        <f t="shared" si="225"/>
        <v>0</v>
      </c>
      <c r="BA97" s="31">
        <f t="shared" si="225"/>
        <v>0</v>
      </c>
      <c r="BB97" s="31">
        <f t="shared" si="225"/>
        <v>0</v>
      </c>
      <c r="BC97" s="31">
        <f t="shared" si="225"/>
        <v>0</v>
      </c>
      <c r="BD97" s="31">
        <f t="shared" si="225"/>
        <v>0</v>
      </c>
      <c r="BE97" s="31">
        <f t="shared" si="166"/>
        <v>46212000</v>
      </c>
      <c r="BF97" s="31">
        <v>46212000</v>
      </c>
      <c r="BG97" s="31">
        <f t="shared" ref="BG97:BM97" si="226">SUM(BG98:BG99)</f>
        <v>0</v>
      </c>
      <c r="BH97" s="31">
        <f t="shared" si="226"/>
        <v>0</v>
      </c>
      <c r="BI97" s="31">
        <f t="shared" si="226"/>
        <v>0</v>
      </c>
      <c r="BJ97" s="31">
        <f t="shared" si="226"/>
        <v>0</v>
      </c>
      <c r="BK97" s="31">
        <f t="shared" si="226"/>
        <v>0</v>
      </c>
      <c r="BL97" s="31">
        <f t="shared" si="226"/>
        <v>0</v>
      </c>
      <c r="BM97" s="31">
        <f t="shared" si="226"/>
        <v>0</v>
      </c>
      <c r="BN97" s="31">
        <f t="shared" si="168"/>
        <v>46212000</v>
      </c>
      <c r="BO97" s="31">
        <v>46212000</v>
      </c>
      <c r="BP97" s="31">
        <f t="shared" ref="BP97:BV97" si="227">SUM(BP98:BP99)</f>
        <v>0</v>
      </c>
      <c r="BQ97" s="31">
        <f t="shared" si="227"/>
        <v>0</v>
      </c>
      <c r="BR97" s="31">
        <f t="shared" si="227"/>
        <v>0</v>
      </c>
      <c r="BS97" s="31">
        <f t="shared" si="227"/>
        <v>0</v>
      </c>
      <c r="BT97" s="31">
        <f t="shared" si="227"/>
        <v>0</v>
      </c>
      <c r="BU97" s="31">
        <f t="shared" si="227"/>
        <v>0</v>
      </c>
      <c r="BV97" s="31">
        <f t="shared" si="227"/>
        <v>0</v>
      </c>
      <c r="BW97" s="31">
        <f t="shared" si="170"/>
        <v>46212000</v>
      </c>
      <c r="BX97" s="32">
        <f>BW97</f>
        <v>46212000</v>
      </c>
      <c r="BY97" s="32">
        <f t="shared" si="104"/>
        <v>0</v>
      </c>
      <c r="BZ97" s="32"/>
    </row>
    <row r="98" spans="1:78" s="39" customFormat="1" ht="30.6" hidden="1" customHeight="1" outlineLevel="4" thickBot="1" x14ac:dyDescent="0.25">
      <c r="A98" s="33"/>
      <c r="B98" s="34">
        <f t="shared" si="105"/>
        <v>0</v>
      </c>
      <c r="C98" s="35"/>
      <c r="D98" s="37"/>
      <c r="E98" s="37"/>
      <c r="F98" s="37"/>
      <c r="G98" s="37">
        <f t="shared" si="221"/>
        <v>0</v>
      </c>
      <c r="H98" s="36" t="s">
        <v>87</v>
      </c>
      <c r="I98" s="37">
        <v>12</v>
      </c>
      <c r="J98" s="38">
        <v>40000000</v>
      </c>
      <c r="K98" s="38"/>
      <c r="L98" s="38"/>
      <c r="M98" s="38"/>
      <c r="N98" s="38"/>
      <c r="O98" s="37">
        <f t="shared" si="137"/>
        <v>40000000</v>
      </c>
      <c r="P98" s="60">
        <f t="shared" si="222"/>
        <v>40000000</v>
      </c>
      <c r="Q98" s="37">
        <v>12</v>
      </c>
      <c r="R98" s="37">
        <v>40000000</v>
      </c>
      <c r="S98" s="37"/>
      <c r="T98" s="37"/>
      <c r="U98" s="37"/>
      <c r="V98" s="37"/>
      <c r="W98" s="55">
        <f t="shared" si="138"/>
        <v>40000000</v>
      </c>
      <c r="X98" s="37">
        <v>12</v>
      </c>
      <c r="Y98" s="37">
        <v>0</v>
      </c>
      <c r="Z98" s="37"/>
      <c r="AA98" s="37"/>
      <c r="AB98" s="37"/>
      <c r="AC98" s="37"/>
      <c r="AD98" s="55">
        <f t="shared" si="160"/>
        <v>0</v>
      </c>
      <c r="AE98" s="37">
        <v>0</v>
      </c>
      <c r="AF98" s="37"/>
      <c r="AG98" s="37"/>
      <c r="AH98" s="37"/>
      <c r="AI98" s="37"/>
      <c r="AJ98" s="37"/>
      <c r="AK98" s="37"/>
      <c r="AL98" s="37"/>
      <c r="AM98" s="37">
        <f t="shared" si="162"/>
        <v>0</v>
      </c>
      <c r="AN98" s="37">
        <v>0</v>
      </c>
      <c r="AO98" s="37"/>
      <c r="AP98" s="37"/>
      <c r="AQ98" s="37"/>
      <c r="AR98" s="37"/>
      <c r="AS98" s="37"/>
      <c r="AT98" s="37"/>
      <c r="AU98" s="37"/>
      <c r="AV98" s="55">
        <f t="shared" si="164"/>
        <v>0</v>
      </c>
      <c r="AW98" s="37">
        <v>0</v>
      </c>
      <c r="AX98" s="37"/>
      <c r="AY98" s="37"/>
      <c r="AZ98" s="37"/>
      <c r="BA98" s="37"/>
      <c r="BB98" s="37"/>
      <c r="BC98" s="37"/>
      <c r="BD98" s="37"/>
      <c r="BE98" s="55">
        <f t="shared" si="166"/>
        <v>0</v>
      </c>
      <c r="BF98" s="37">
        <v>0</v>
      </c>
      <c r="BG98" s="37"/>
      <c r="BH98" s="37"/>
      <c r="BI98" s="37"/>
      <c r="BJ98" s="37"/>
      <c r="BK98" s="37"/>
      <c r="BL98" s="37"/>
      <c r="BM98" s="37"/>
      <c r="BN98" s="37">
        <f t="shared" si="168"/>
        <v>0</v>
      </c>
      <c r="BO98" s="37">
        <v>0</v>
      </c>
      <c r="BP98" s="37"/>
      <c r="BQ98" s="37"/>
      <c r="BR98" s="37"/>
      <c r="BS98" s="37"/>
      <c r="BT98" s="37"/>
      <c r="BU98" s="37"/>
      <c r="BV98" s="37"/>
      <c r="BW98" s="37">
        <f t="shared" si="170"/>
        <v>0</v>
      </c>
      <c r="BX98" s="37"/>
      <c r="BY98" s="37">
        <f t="shared" si="104"/>
        <v>0</v>
      </c>
      <c r="BZ98" s="37"/>
    </row>
    <row r="99" spans="1:78" s="39" customFormat="1" ht="30.6" hidden="1" customHeight="1" outlineLevel="4" thickBot="1" x14ac:dyDescent="0.25">
      <c r="A99" s="33"/>
      <c r="B99" s="34">
        <f t="shared" si="105"/>
        <v>0</v>
      </c>
      <c r="C99" s="35"/>
      <c r="D99" s="37"/>
      <c r="E99" s="37"/>
      <c r="F99" s="37"/>
      <c r="G99" s="37">
        <f t="shared" si="221"/>
        <v>0</v>
      </c>
      <c r="H99" s="36" t="s">
        <v>86</v>
      </c>
      <c r="I99" s="37">
        <v>8</v>
      </c>
      <c r="J99" s="38">
        <v>27690000</v>
      </c>
      <c r="K99" s="38"/>
      <c r="L99" s="38"/>
      <c r="M99" s="38"/>
      <c r="N99" s="38"/>
      <c r="O99" s="55">
        <f t="shared" si="137"/>
        <v>27690000</v>
      </c>
      <c r="P99" s="60">
        <f t="shared" si="222"/>
        <v>27690000</v>
      </c>
      <c r="Q99" s="37">
        <v>40</v>
      </c>
      <c r="R99" s="37">
        <v>27690000</v>
      </c>
      <c r="S99" s="37"/>
      <c r="T99" s="37"/>
      <c r="U99" s="37"/>
      <c r="V99" s="37"/>
      <c r="W99" s="55">
        <f t="shared" si="138"/>
        <v>27690000</v>
      </c>
      <c r="X99" s="37">
        <v>40</v>
      </c>
      <c r="Y99" s="37">
        <v>0</v>
      </c>
      <c r="Z99" s="37"/>
      <c r="AA99" s="37"/>
      <c r="AB99" s="37"/>
      <c r="AC99" s="37"/>
      <c r="AD99" s="55">
        <f t="shared" si="160"/>
        <v>0</v>
      </c>
      <c r="AE99" s="37">
        <v>0</v>
      </c>
      <c r="AF99" s="37"/>
      <c r="AG99" s="37"/>
      <c r="AH99" s="37"/>
      <c r="AI99" s="37"/>
      <c r="AJ99" s="37"/>
      <c r="AK99" s="37"/>
      <c r="AL99" s="37"/>
      <c r="AM99" s="37">
        <f t="shared" si="162"/>
        <v>0</v>
      </c>
      <c r="AN99" s="37">
        <v>0</v>
      </c>
      <c r="AO99" s="37"/>
      <c r="AP99" s="37"/>
      <c r="AQ99" s="37"/>
      <c r="AR99" s="37"/>
      <c r="AS99" s="37"/>
      <c r="AT99" s="37"/>
      <c r="AU99" s="37"/>
      <c r="AV99" s="55">
        <f t="shared" si="164"/>
        <v>0</v>
      </c>
      <c r="AW99" s="37">
        <v>0</v>
      </c>
      <c r="AX99" s="37"/>
      <c r="AY99" s="37"/>
      <c r="AZ99" s="37"/>
      <c r="BA99" s="37"/>
      <c r="BB99" s="37"/>
      <c r="BC99" s="37"/>
      <c r="BD99" s="37"/>
      <c r="BE99" s="55">
        <f t="shared" si="166"/>
        <v>0</v>
      </c>
      <c r="BF99" s="37">
        <v>0</v>
      </c>
      <c r="BG99" s="37"/>
      <c r="BH99" s="37"/>
      <c r="BI99" s="37"/>
      <c r="BJ99" s="37"/>
      <c r="BK99" s="37"/>
      <c r="BL99" s="37"/>
      <c r="BM99" s="37"/>
      <c r="BN99" s="37">
        <f t="shared" si="168"/>
        <v>0</v>
      </c>
      <c r="BO99" s="37">
        <v>0</v>
      </c>
      <c r="BP99" s="37"/>
      <c r="BQ99" s="37"/>
      <c r="BR99" s="37"/>
      <c r="BS99" s="37"/>
      <c r="BT99" s="37"/>
      <c r="BU99" s="37"/>
      <c r="BV99" s="37"/>
      <c r="BW99" s="37">
        <f t="shared" si="170"/>
        <v>0</v>
      </c>
      <c r="BX99" s="37"/>
      <c r="BY99" s="37">
        <f t="shared" si="104"/>
        <v>0</v>
      </c>
      <c r="BZ99" s="37"/>
    </row>
    <row r="100" spans="1:78" ht="30.6" customHeight="1" outlineLevel="3" collapsed="1" thickBot="1" x14ac:dyDescent="0.25">
      <c r="A100" s="27" t="s">
        <v>59</v>
      </c>
      <c r="B100" s="28">
        <f t="shared" si="105"/>
        <v>15</v>
      </c>
      <c r="C100" s="29" t="s">
        <v>60</v>
      </c>
      <c r="D100" s="31">
        <v>4000000</v>
      </c>
      <c r="E100" s="31"/>
      <c r="F100" s="52"/>
      <c r="G100" s="31">
        <f t="shared" si="221"/>
        <v>4000000</v>
      </c>
      <c r="H100" s="30"/>
      <c r="I100" s="31"/>
      <c r="J100" s="32">
        <f>SUM(J101)</f>
        <v>4000000</v>
      </c>
      <c r="K100" s="32">
        <f>SUM(K101)</f>
        <v>0</v>
      </c>
      <c r="L100" s="32">
        <f>SUM(L101)</f>
        <v>0</v>
      </c>
      <c r="M100" s="32">
        <f>SUM(M101)</f>
        <v>0</v>
      </c>
      <c r="N100" s="32">
        <f>SUM(N101)</f>
        <v>0</v>
      </c>
      <c r="O100" s="31">
        <f t="shared" si="137"/>
        <v>4000000</v>
      </c>
      <c r="P100" s="59">
        <f t="shared" si="222"/>
        <v>0</v>
      </c>
      <c r="Q100" s="31"/>
      <c r="R100" s="31">
        <f>SUM(R101)</f>
        <v>4000000</v>
      </c>
      <c r="S100" s="31">
        <f>SUM(S101)</f>
        <v>0</v>
      </c>
      <c r="T100" s="31">
        <f>SUM(T101)</f>
        <v>0</v>
      </c>
      <c r="U100" s="31">
        <f>SUM(U101)</f>
        <v>0</v>
      </c>
      <c r="V100" s="31">
        <f>SUM(V101)</f>
        <v>0</v>
      </c>
      <c r="W100" s="31">
        <f t="shared" si="138"/>
        <v>4000000</v>
      </c>
      <c r="X100" s="31"/>
      <c r="Y100" s="31">
        <f t="shared" ref="Y100:BD100" si="228">SUM(Y101)</f>
        <v>4000000</v>
      </c>
      <c r="Z100" s="31">
        <f t="shared" si="228"/>
        <v>0</v>
      </c>
      <c r="AA100" s="31">
        <f t="shared" si="228"/>
        <v>0</v>
      </c>
      <c r="AB100" s="31">
        <f t="shared" si="228"/>
        <v>0</v>
      </c>
      <c r="AC100" s="31">
        <f t="shared" si="228"/>
        <v>0</v>
      </c>
      <c r="AD100" s="31">
        <f t="shared" si="160"/>
        <v>4000000</v>
      </c>
      <c r="AE100" s="31">
        <f t="shared" si="228"/>
        <v>4000000</v>
      </c>
      <c r="AF100" s="31">
        <f t="shared" si="228"/>
        <v>0</v>
      </c>
      <c r="AG100" s="31">
        <f t="shared" si="228"/>
        <v>0</v>
      </c>
      <c r="AH100" s="31">
        <f t="shared" si="228"/>
        <v>0</v>
      </c>
      <c r="AI100" s="31">
        <f t="shared" si="228"/>
        <v>0</v>
      </c>
      <c r="AJ100" s="31">
        <f t="shared" si="228"/>
        <v>0</v>
      </c>
      <c r="AK100" s="31">
        <f t="shared" si="228"/>
        <v>0</v>
      </c>
      <c r="AL100" s="31">
        <f t="shared" si="228"/>
        <v>0</v>
      </c>
      <c r="AM100" s="31">
        <f t="shared" si="162"/>
        <v>4000000</v>
      </c>
      <c r="AN100" s="31">
        <f t="shared" si="228"/>
        <v>4000000</v>
      </c>
      <c r="AO100" s="31">
        <f t="shared" si="228"/>
        <v>0</v>
      </c>
      <c r="AP100" s="31">
        <f t="shared" si="228"/>
        <v>0</v>
      </c>
      <c r="AQ100" s="31">
        <f t="shared" si="228"/>
        <v>0</v>
      </c>
      <c r="AR100" s="31">
        <f t="shared" si="228"/>
        <v>0</v>
      </c>
      <c r="AS100" s="31">
        <f t="shared" si="228"/>
        <v>0</v>
      </c>
      <c r="AT100" s="31">
        <f t="shared" si="228"/>
        <v>0</v>
      </c>
      <c r="AU100" s="31">
        <f t="shared" si="228"/>
        <v>0</v>
      </c>
      <c r="AV100" s="31">
        <f t="shared" si="164"/>
        <v>4000000</v>
      </c>
      <c r="AW100" s="31">
        <f>SUM(AW101)-3000000</f>
        <v>1000000</v>
      </c>
      <c r="AX100" s="31">
        <f t="shared" si="228"/>
        <v>0</v>
      </c>
      <c r="AY100" s="31">
        <f t="shared" si="228"/>
        <v>0</v>
      </c>
      <c r="AZ100" s="31">
        <f t="shared" si="228"/>
        <v>0</v>
      </c>
      <c r="BA100" s="31">
        <f t="shared" si="228"/>
        <v>0</v>
      </c>
      <c r="BB100" s="31">
        <f t="shared" si="228"/>
        <v>0</v>
      </c>
      <c r="BC100" s="31">
        <f t="shared" si="228"/>
        <v>0</v>
      </c>
      <c r="BD100" s="31">
        <f t="shared" si="228"/>
        <v>0</v>
      </c>
      <c r="BE100" s="31">
        <f t="shared" si="166"/>
        <v>1000000</v>
      </c>
      <c r="BF100" s="31">
        <f>SUM(BF101)-3000000</f>
        <v>1000000</v>
      </c>
      <c r="BG100" s="31">
        <f t="shared" ref="BG100:BM100" si="229">SUM(BG101)</f>
        <v>0</v>
      </c>
      <c r="BH100" s="31">
        <f t="shared" si="229"/>
        <v>0</v>
      </c>
      <c r="BI100" s="31">
        <f t="shared" si="229"/>
        <v>0</v>
      </c>
      <c r="BJ100" s="31">
        <f t="shared" si="229"/>
        <v>0</v>
      </c>
      <c r="BK100" s="31">
        <f t="shared" si="229"/>
        <v>0</v>
      </c>
      <c r="BL100" s="31">
        <f t="shared" si="229"/>
        <v>0</v>
      </c>
      <c r="BM100" s="31">
        <f t="shared" si="229"/>
        <v>0</v>
      </c>
      <c r="BN100" s="31">
        <f t="shared" si="168"/>
        <v>1000000</v>
      </c>
      <c r="BO100" s="31">
        <f>SUM(BO101)-3000000</f>
        <v>1000000</v>
      </c>
      <c r="BP100" s="31">
        <f t="shared" ref="BP100:BV100" si="230">SUM(BP101)</f>
        <v>0</v>
      </c>
      <c r="BQ100" s="31">
        <f t="shared" si="230"/>
        <v>0</v>
      </c>
      <c r="BR100" s="31">
        <f t="shared" si="230"/>
        <v>0</v>
      </c>
      <c r="BS100" s="31">
        <f t="shared" si="230"/>
        <v>0</v>
      </c>
      <c r="BT100" s="31">
        <f t="shared" si="230"/>
        <v>0</v>
      </c>
      <c r="BU100" s="31">
        <f t="shared" si="230"/>
        <v>0</v>
      </c>
      <c r="BV100" s="31">
        <f t="shared" si="230"/>
        <v>0</v>
      </c>
      <c r="BW100" s="31">
        <f t="shared" si="170"/>
        <v>1000000</v>
      </c>
      <c r="BX100" s="32">
        <f>BW100</f>
        <v>1000000</v>
      </c>
      <c r="BY100" s="32">
        <f t="shared" si="104"/>
        <v>0</v>
      </c>
      <c r="BZ100" s="32"/>
    </row>
    <row r="101" spans="1:78" ht="30.6" hidden="1" customHeight="1" outlineLevel="4" thickBot="1" x14ac:dyDescent="0.25">
      <c r="A101" s="33"/>
      <c r="B101" s="34">
        <f t="shared" si="105"/>
        <v>0</v>
      </c>
      <c r="C101" s="35"/>
      <c r="D101" s="37"/>
      <c r="E101" s="37"/>
      <c r="F101" s="37"/>
      <c r="G101" s="37">
        <f t="shared" si="221"/>
        <v>0</v>
      </c>
      <c r="H101" s="36" t="s">
        <v>87</v>
      </c>
      <c r="I101" s="37">
        <v>12</v>
      </c>
      <c r="J101" s="38">
        <v>4000000</v>
      </c>
      <c r="K101" s="38"/>
      <c r="L101" s="38"/>
      <c r="M101" s="38"/>
      <c r="N101" s="38"/>
      <c r="O101" s="37">
        <f t="shared" si="137"/>
        <v>4000000</v>
      </c>
      <c r="P101" s="60">
        <f t="shared" si="222"/>
        <v>4000000</v>
      </c>
      <c r="Q101" s="37">
        <v>12</v>
      </c>
      <c r="R101" s="37">
        <f>4500000-500000</f>
        <v>4000000</v>
      </c>
      <c r="S101" s="37"/>
      <c r="T101" s="37"/>
      <c r="U101" s="37"/>
      <c r="V101" s="37"/>
      <c r="W101" s="55">
        <f t="shared" si="138"/>
        <v>4000000</v>
      </c>
      <c r="X101" s="37">
        <v>12</v>
      </c>
      <c r="Y101" s="37">
        <f>4500000-500000</f>
        <v>4000000</v>
      </c>
      <c r="Z101" s="37"/>
      <c r="AA101" s="37"/>
      <c r="AB101" s="37"/>
      <c r="AC101" s="37"/>
      <c r="AD101" s="55">
        <f t="shared" si="160"/>
        <v>4000000</v>
      </c>
      <c r="AE101" s="37">
        <f>4500000-500000</f>
        <v>4000000</v>
      </c>
      <c r="AF101" s="37"/>
      <c r="AG101" s="37"/>
      <c r="AH101" s="37"/>
      <c r="AI101" s="37"/>
      <c r="AJ101" s="37"/>
      <c r="AK101" s="37"/>
      <c r="AL101" s="37"/>
      <c r="AM101" s="55">
        <f t="shared" si="162"/>
        <v>4000000</v>
      </c>
      <c r="AN101" s="37">
        <f>4500000-500000</f>
        <v>4000000</v>
      </c>
      <c r="AO101" s="37"/>
      <c r="AP101" s="37"/>
      <c r="AQ101" s="37"/>
      <c r="AR101" s="37"/>
      <c r="AS101" s="37"/>
      <c r="AT101" s="37"/>
      <c r="AU101" s="37"/>
      <c r="AV101" s="55">
        <f t="shared" si="164"/>
        <v>4000000</v>
      </c>
      <c r="AW101" s="37">
        <f>4500000-500000</f>
        <v>4000000</v>
      </c>
      <c r="AX101" s="37"/>
      <c r="AY101" s="37"/>
      <c r="AZ101" s="37"/>
      <c r="BA101" s="37"/>
      <c r="BB101" s="37"/>
      <c r="BC101" s="37"/>
      <c r="BD101" s="37"/>
      <c r="BE101" s="55">
        <f t="shared" si="166"/>
        <v>4000000</v>
      </c>
      <c r="BF101" s="37">
        <f>4500000-500000</f>
        <v>4000000</v>
      </c>
      <c r="BG101" s="37"/>
      <c r="BH101" s="37"/>
      <c r="BI101" s="37"/>
      <c r="BJ101" s="37"/>
      <c r="BK101" s="37"/>
      <c r="BL101" s="37"/>
      <c r="BM101" s="37"/>
      <c r="BN101" s="55">
        <f t="shared" si="168"/>
        <v>4000000</v>
      </c>
      <c r="BO101" s="37">
        <f>4500000-500000</f>
        <v>4000000</v>
      </c>
      <c r="BP101" s="37"/>
      <c r="BQ101" s="37"/>
      <c r="BR101" s="37"/>
      <c r="BS101" s="37"/>
      <c r="BT101" s="37"/>
      <c r="BU101" s="37"/>
      <c r="BV101" s="37"/>
      <c r="BW101" s="55">
        <f t="shared" si="170"/>
        <v>4000000</v>
      </c>
      <c r="BX101" s="37"/>
      <c r="BY101" s="37">
        <f t="shared" si="104"/>
        <v>-4000000</v>
      </c>
      <c r="BZ101" s="37"/>
    </row>
    <row r="102" spans="1:78" ht="30.6" customHeight="1" outlineLevel="3" collapsed="1" thickBot="1" x14ac:dyDescent="0.25">
      <c r="A102" s="27" t="s">
        <v>61</v>
      </c>
      <c r="B102" s="28">
        <f t="shared" si="105"/>
        <v>15</v>
      </c>
      <c r="C102" s="29" t="s">
        <v>62</v>
      </c>
      <c r="D102" s="31">
        <v>72028000</v>
      </c>
      <c r="E102" s="31"/>
      <c r="F102" s="52"/>
      <c r="G102" s="31">
        <f t="shared" si="221"/>
        <v>72028000</v>
      </c>
      <c r="H102" s="30"/>
      <c r="I102" s="31"/>
      <c r="J102" s="32">
        <f>SUM(J103)</f>
        <v>70028000</v>
      </c>
      <c r="K102" s="32">
        <f>SUM(K103)</f>
        <v>0</v>
      </c>
      <c r="L102" s="32">
        <f>SUM(L103)</f>
        <v>0</v>
      </c>
      <c r="M102" s="32">
        <f>SUM(M103)</f>
        <v>0</v>
      </c>
      <c r="N102" s="32">
        <f>SUM(N103)</f>
        <v>0</v>
      </c>
      <c r="O102" s="31">
        <f t="shared" si="137"/>
        <v>70028000</v>
      </c>
      <c r="P102" s="59">
        <f t="shared" si="222"/>
        <v>-2000000</v>
      </c>
      <c r="Q102" s="31"/>
      <c r="R102" s="31">
        <f>SUM(R103)</f>
        <v>70028000</v>
      </c>
      <c r="S102" s="31">
        <f>SUM(S103)</f>
        <v>0</v>
      </c>
      <c r="T102" s="31">
        <f>SUM(T103)</f>
        <v>0</v>
      </c>
      <c r="U102" s="31">
        <f>SUM(U103)</f>
        <v>0</v>
      </c>
      <c r="V102" s="31">
        <f>SUM(V103)</f>
        <v>0</v>
      </c>
      <c r="W102" s="31">
        <f t="shared" si="138"/>
        <v>70028000</v>
      </c>
      <c r="X102" s="31"/>
      <c r="Y102" s="31">
        <f t="shared" ref="Y102:BV102" si="231">SUM(Y103)</f>
        <v>70028000</v>
      </c>
      <c r="Z102" s="31">
        <f t="shared" si="231"/>
        <v>0</v>
      </c>
      <c r="AA102" s="31">
        <f t="shared" si="231"/>
        <v>0</v>
      </c>
      <c r="AB102" s="31">
        <f t="shared" si="231"/>
        <v>0</v>
      </c>
      <c r="AC102" s="31">
        <f t="shared" si="231"/>
        <v>0</v>
      </c>
      <c r="AD102" s="31">
        <f t="shared" si="160"/>
        <v>70028000</v>
      </c>
      <c r="AE102" s="31">
        <f t="shared" si="231"/>
        <v>70028000</v>
      </c>
      <c r="AF102" s="31">
        <f t="shared" si="231"/>
        <v>0</v>
      </c>
      <c r="AG102" s="31">
        <f t="shared" si="231"/>
        <v>0</v>
      </c>
      <c r="AH102" s="31">
        <f t="shared" si="231"/>
        <v>0</v>
      </c>
      <c r="AI102" s="31">
        <f t="shared" si="231"/>
        <v>0</v>
      </c>
      <c r="AJ102" s="31">
        <f t="shared" si="231"/>
        <v>0</v>
      </c>
      <c r="AK102" s="31">
        <f t="shared" si="231"/>
        <v>0</v>
      </c>
      <c r="AL102" s="31">
        <f t="shared" si="231"/>
        <v>0</v>
      </c>
      <c r="AM102" s="31">
        <f t="shared" si="162"/>
        <v>70028000</v>
      </c>
      <c r="AN102" s="31">
        <f t="shared" si="231"/>
        <v>70028000</v>
      </c>
      <c r="AO102" s="31">
        <f t="shared" si="231"/>
        <v>0</v>
      </c>
      <c r="AP102" s="31">
        <f t="shared" si="231"/>
        <v>0</v>
      </c>
      <c r="AQ102" s="31">
        <f t="shared" si="231"/>
        <v>0</v>
      </c>
      <c r="AR102" s="31">
        <f t="shared" si="231"/>
        <v>0</v>
      </c>
      <c r="AS102" s="31">
        <f t="shared" si="231"/>
        <v>0</v>
      </c>
      <c r="AT102" s="31">
        <f t="shared" si="231"/>
        <v>0</v>
      </c>
      <c r="AU102" s="31">
        <f t="shared" si="231"/>
        <v>0</v>
      </c>
      <c r="AV102" s="31">
        <f t="shared" si="164"/>
        <v>70028000</v>
      </c>
      <c r="AW102" s="31">
        <f t="shared" si="231"/>
        <v>70028000</v>
      </c>
      <c r="AX102" s="31">
        <f t="shared" si="231"/>
        <v>0</v>
      </c>
      <c r="AY102" s="31">
        <f t="shared" si="231"/>
        <v>0</v>
      </c>
      <c r="AZ102" s="31">
        <f t="shared" si="231"/>
        <v>0</v>
      </c>
      <c r="BA102" s="31">
        <f t="shared" si="231"/>
        <v>0</v>
      </c>
      <c r="BB102" s="31">
        <f t="shared" si="231"/>
        <v>0</v>
      </c>
      <c r="BC102" s="31">
        <f t="shared" si="231"/>
        <v>0</v>
      </c>
      <c r="BD102" s="31">
        <f t="shared" si="231"/>
        <v>0</v>
      </c>
      <c r="BE102" s="31">
        <f t="shared" si="166"/>
        <v>70028000</v>
      </c>
      <c r="BF102" s="31">
        <f t="shared" si="231"/>
        <v>70028000</v>
      </c>
      <c r="BG102" s="31">
        <f t="shared" si="231"/>
        <v>0</v>
      </c>
      <c r="BH102" s="31">
        <f t="shared" si="231"/>
        <v>0</v>
      </c>
      <c r="BI102" s="31">
        <f t="shared" si="231"/>
        <v>0</v>
      </c>
      <c r="BJ102" s="31">
        <f t="shared" si="231"/>
        <v>0</v>
      </c>
      <c r="BK102" s="31">
        <f t="shared" si="231"/>
        <v>0</v>
      </c>
      <c r="BL102" s="31">
        <f t="shared" si="231"/>
        <v>0</v>
      </c>
      <c r="BM102" s="31">
        <f t="shared" si="231"/>
        <v>0</v>
      </c>
      <c r="BN102" s="31">
        <f t="shared" si="168"/>
        <v>70028000</v>
      </c>
      <c r="BO102" s="31">
        <f t="shared" si="231"/>
        <v>70028000</v>
      </c>
      <c r="BP102" s="31">
        <f t="shared" si="231"/>
        <v>0</v>
      </c>
      <c r="BQ102" s="31">
        <f t="shared" si="231"/>
        <v>0</v>
      </c>
      <c r="BR102" s="31">
        <f t="shared" si="231"/>
        <v>0</v>
      </c>
      <c r="BS102" s="31">
        <f t="shared" si="231"/>
        <v>0</v>
      </c>
      <c r="BT102" s="31">
        <f t="shared" si="231"/>
        <v>0</v>
      </c>
      <c r="BU102" s="31">
        <f t="shared" si="231"/>
        <v>0</v>
      </c>
      <c r="BV102" s="31">
        <f t="shared" si="231"/>
        <v>0</v>
      </c>
      <c r="BW102" s="31">
        <f t="shared" si="170"/>
        <v>70028000</v>
      </c>
      <c r="BX102" s="32">
        <f>BW102</f>
        <v>70028000</v>
      </c>
      <c r="BY102" s="32">
        <f t="shared" ref="BY102:BY127" si="232">BX102-BW102</f>
        <v>0</v>
      </c>
      <c r="BZ102" s="32"/>
    </row>
    <row r="103" spans="1:78" ht="30.6" hidden="1" customHeight="1" outlineLevel="4" thickBot="1" x14ac:dyDescent="0.25">
      <c r="A103" s="33"/>
      <c r="B103" s="34">
        <f t="shared" si="105"/>
        <v>0</v>
      </c>
      <c r="C103" s="35"/>
      <c r="D103" s="37"/>
      <c r="E103" s="37"/>
      <c r="F103" s="37"/>
      <c r="G103" s="37">
        <f t="shared" si="221"/>
        <v>0</v>
      </c>
      <c r="H103" s="36" t="s">
        <v>87</v>
      </c>
      <c r="I103" s="37">
        <v>11</v>
      </c>
      <c r="J103" s="38">
        <v>70028000</v>
      </c>
      <c r="K103" s="38"/>
      <c r="L103" s="38"/>
      <c r="M103" s="38"/>
      <c r="N103" s="38"/>
      <c r="O103" s="37">
        <f t="shared" si="137"/>
        <v>70028000</v>
      </c>
      <c r="P103" s="60">
        <f t="shared" si="222"/>
        <v>70028000</v>
      </c>
      <c r="Q103" s="37">
        <v>11</v>
      </c>
      <c r="R103" s="37">
        <f>72000000-1972000</f>
        <v>70028000</v>
      </c>
      <c r="S103" s="37"/>
      <c r="T103" s="37"/>
      <c r="U103" s="37"/>
      <c r="V103" s="37"/>
      <c r="W103" s="55">
        <f t="shared" si="138"/>
        <v>70028000</v>
      </c>
      <c r="X103" s="37">
        <v>11</v>
      </c>
      <c r="Y103" s="37">
        <f>72000000-1972000</f>
        <v>70028000</v>
      </c>
      <c r="Z103" s="37"/>
      <c r="AA103" s="37"/>
      <c r="AB103" s="37"/>
      <c r="AC103" s="37"/>
      <c r="AD103" s="55">
        <f t="shared" si="160"/>
        <v>70028000</v>
      </c>
      <c r="AE103" s="37">
        <f>72000000-1972000</f>
        <v>70028000</v>
      </c>
      <c r="AF103" s="37"/>
      <c r="AG103" s="37"/>
      <c r="AH103" s="37"/>
      <c r="AI103" s="37"/>
      <c r="AJ103" s="37"/>
      <c r="AK103" s="37"/>
      <c r="AL103" s="37"/>
      <c r="AM103" s="55">
        <f t="shared" si="162"/>
        <v>70028000</v>
      </c>
      <c r="AN103" s="37">
        <f>72000000-1972000</f>
        <v>70028000</v>
      </c>
      <c r="AO103" s="37"/>
      <c r="AP103" s="37"/>
      <c r="AQ103" s="37"/>
      <c r="AR103" s="37"/>
      <c r="AS103" s="37"/>
      <c r="AT103" s="37"/>
      <c r="AU103" s="37"/>
      <c r="AV103" s="55">
        <f t="shared" si="164"/>
        <v>70028000</v>
      </c>
      <c r="AW103" s="37">
        <f>72000000-1972000</f>
        <v>70028000</v>
      </c>
      <c r="AX103" s="37"/>
      <c r="AY103" s="37"/>
      <c r="AZ103" s="37"/>
      <c r="BA103" s="37"/>
      <c r="BB103" s="37"/>
      <c r="BC103" s="37"/>
      <c r="BD103" s="37"/>
      <c r="BE103" s="55">
        <f t="shared" si="166"/>
        <v>70028000</v>
      </c>
      <c r="BF103" s="37">
        <f>72000000-1972000</f>
        <v>70028000</v>
      </c>
      <c r="BG103" s="37"/>
      <c r="BH103" s="37"/>
      <c r="BI103" s="37"/>
      <c r="BJ103" s="37"/>
      <c r="BK103" s="37"/>
      <c r="BL103" s="37"/>
      <c r="BM103" s="37"/>
      <c r="BN103" s="55">
        <f t="shared" si="168"/>
        <v>70028000</v>
      </c>
      <c r="BO103" s="37">
        <f>72000000-1972000</f>
        <v>70028000</v>
      </c>
      <c r="BP103" s="37"/>
      <c r="BQ103" s="37"/>
      <c r="BR103" s="37"/>
      <c r="BS103" s="37"/>
      <c r="BT103" s="37"/>
      <c r="BU103" s="37"/>
      <c r="BV103" s="37"/>
      <c r="BW103" s="55">
        <f t="shared" si="170"/>
        <v>70028000</v>
      </c>
      <c r="BX103" s="37"/>
      <c r="BY103" s="37">
        <f t="shared" si="232"/>
        <v>-70028000</v>
      </c>
      <c r="BZ103" s="37"/>
    </row>
    <row r="104" spans="1:78" ht="30.6" customHeight="1" outlineLevel="3" collapsed="1" thickBot="1" x14ac:dyDescent="0.25">
      <c r="A104" s="27" t="s">
        <v>63</v>
      </c>
      <c r="B104" s="28">
        <f t="shared" si="105"/>
        <v>15</v>
      </c>
      <c r="C104" s="29" t="s">
        <v>64</v>
      </c>
      <c r="D104" s="31">
        <v>24000000</v>
      </c>
      <c r="E104" s="31"/>
      <c r="F104" s="52"/>
      <c r="G104" s="31">
        <f t="shared" si="221"/>
        <v>24000000</v>
      </c>
      <c r="H104" s="30"/>
      <c r="I104" s="31"/>
      <c r="J104" s="32">
        <f>SUM(J105)</f>
        <v>30000000</v>
      </c>
      <c r="K104" s="32">
        <f>SUM(K105)</f>
        <v>0</v>
      </c>
      <c r="L104" s="32">
        <f>SUM(L105)</f>
        <v>0</v>
      </c>
      <c r="M104" s="32">
        <f>SUM(M105)</f>
        <v>0</v>
      </c>
      <c r="N104" s="32">
        <f>SUM(N105)</f>
        <v>0</v>
      </c>
      <c r="O104" s="31">
        <f t="shared" si="137"/>
        <v>30000000</v>
      </c>
      <c r="P104" s="59">
        <f t="shared" si="222"/>
        <v>6000000</v>
      </c>
      <c r="Q104" s="31"/>
      <c r="R104" s="31">
        <f>SUM(R105)</f>
        <v>30000000</v>
      </c>
      <c r="S104" s="31">
        <f>SUM(S105)</f>
        <v>0</v>
      </c>
      <c r="T104" s="31">
        <f>SUM(T105)</f>
        <v>0</v>
      </c>
      <c r="U104" s="31">
        <f>SUM(U105)</f>
        <v>0</v>
      </c>
      <c r="V104" s="31">
        <f>SUM(V105)</f>
        <v>0</v>
      </c>
      <c r="W104" s="31">
        <f t="shared" si="138"/>
        <v>30000000</v>
      </c>
      <c r="X104" s="31"/>
      <c r="Y104" s="31">
        <v>24000000</v>
      </c>
      <c r="Z104" s="31">
        <f>SUM(Z105)</f>
        <v>0</v>
      </c>
      <c r="AA104" s="31">
        <f>SUM(AA105)</f>
        <v>0</v>
      </c>
      <c r="AB104" s="31">
        <f>SUM(AB105)</f>
        <v>0</v>
      </c>
      <c r="AC104" s="31">
        <f>SUM(AC105)</f>
        <v>0</v>
      </c>
      <c r="AD104" s="31">
        <f t="shared" si="160"/>
        <v>24000000</v>
      </c>
      <c r="AE104" s="31">
        <v>24000000</v>
      </c>
      <c r="AF104" s="31">
        <f t="shared" ref="AF104:AL104" si="233">SUM(AF105)</f>
        <v>0</v>
      </c>
      <c r="AG104" s="31">
        <f t="shared" si="233"/>
        <v>0</v>
      </c>
      <c r="AH104" s="31">
        <f t="shared" si="233"/>
        <v>0</v>
      </c>
      <c r="AI104" s="31">
        <f t="shared" si="233"/>
        <v>0</v>
      </c>
      <c r="AJ104" s="31">
        <f t="shared" si="233"/>
        <v>0</v>
      </c>
      <c r="AK104" s="31">
        <f t="shared" si="233"/>
        <v>0</v>
      </c>
      <c r="AL104" s="31">
        <f t="shared" si="233"/>
        <v>0</v>
      </c>
      <c r="AM104" s="31">
        <f t="shared" si="162"/>
        <v>24000000</v>
      </c>
      <c r="AN104" s="31">
        <v>24000000</v>
      </c>
      <c r="AO104" s="31">
        <f t="shared" ref="AO104:AU104" si="234">SUM(AO105)</f>
        <v>0</v>
      </c>
      <c r="AP104" s="31">
        <f t="shared" si="234"/>
        <v>0</v>
      </c>
      <c r="AQ104" s="31">
        <f t="shared" si="234"/>
        <v>0</v>
      </c>
      <c r="AR104" s="31">
        <f t="shared" si="234"/>
        <v>0</v>
      </c>
      <c r="AS104" s="31">
        <f t="shared" si="234"/>
        <v>0</v>
      </c>
      <c r="AT104" s="31">
        <f t="shared" si="234"/>
        <v>0</v>
      </c>
      <c r="AU104" s="31">
        <f t="shared" si="234"/>
        <v>0</v>
      </c>
      <c r="AV104" s="31">
        <f t="shared" si="164"/>
        <v>24000000</v>
      </c>
      <c r="AW104" s="31">
        <v>24000000</v>
      </c>
      <c r="AX104" s="31">
        <f t="shared" ref="AX104:BD104" si="235">SUM(AX105)</f>
        <v>0</v>
      </c>
      <c r="AY104" s="31">
        <f t="shared" si="235"/>
        <v>0</v>
      </c>
      <c r="AZ104" s="31">
        <f t="shared" si="235"/>
        <v>0</v>
      </c>
      <c r="BA104" s="31">
        <f t="shared" si="235"/>
        <v>0</v>
      </c>
      <c r="BB104" s="31">
        <f t="shared" si="235"/>
        <v>0</v>
      </c>
      <c r="BC104" s="31">
        <f t="shared" si="235"/>
        <v>0</v>
      </c>
      <c r="BD104" s="31">
        <f t="shared" si="235"/>
        <v>0</v>
      </c>
      <c r="BE104" s="31">
        <f t="shared" si="166"/>
        <v>24000000</v>
      </c>
      <c r="BF104" s="31">
        <v>24000000</v>
      </c>
      <c r="BG104" s="31">
        <f t="shared" ref="BG104:BM104" si="236">SUM(BG105)</f>
        <v>0</v>
      </c>
      <c r="BH104" s="31">
        <f t="shared" si="236"/>
        <v>0</v>
      </c>
      <c r="BI104" s="31">
        <f t="shared" si="236"/>
        <v>0</v>
      </c>
      <c r="BJ104" s="31">
        <f t="shared" si="236"/>
        <v>0</v>
      </c>
      <c r="BK104" s="31">
        <f t="shared" si="236"/>
        <v>0</v>
      </c>
      <c r="BL104" s="31">
        <f t="shared" si="236"/>
        <v>0</v>
      </c>
      <c r="BM104" s="31">
        <f t="shared" si="236"/>
        <v>0</v>
      </c>
      <c r="BN104" s="31">
        <f t="shared" si="168"/>
        <v>24000000</v>
      </c>
      <c r="BO104" s="31">
        <v>24000000</v>
      </c>
      <c r="BP104" s="31">
        <f t="shared" ref="BP104:BV104" si="237">SUM(BP105)</f>
        <v>0</v>
      </c>
      <c r="BQ104" s="31">
        <f t="shared" si="237"/>
        <v>0</v>
      </c>
      <c r="BR104" s="31">
        <f t="shared" si="237"/>
        <v>0</v>
      </c>
      <c r="BS104" s="31">
        <f t="shared" si="237"/>
        <v>0</v>
      </c>
      <c r="BT104" s="31">
        <f t="shared" si="237"/>
        <v>0</v>
      </c>
      <c r="BU104" s="31">
        <f t="shared" si="237"/>
        <v>0</v>
      </c>
      <c r="BV104" s="31">
        <f t="shared" si="237"/>
        <v>0</v>
      </c>
      <c r="BW104" s="31">
        <f t="shared" si="170"/>
        <v>24000000</v>
      </c>
      <c r="BX104" s="32">
        <f>BW104</f>
        <v>24000000</v>
      </c>
      <c r="BY104" s="32">
        <f t="shared" si="232"/>
        <v>0</v>
      </c>
      <c r="BZ104" s="32"/>
    </row>
    <row r="105" spans="1:78" ht="30.6" hidden="1" customHeight="1" outlineLevel="4" thickBot="1" x14ac:dyDescent="0.25">
      <c r="A105" s="33"/>
      <c r="B105" s="34">
        <f t="shared" si="105"/>
        <v>0</v>
      </c>
      <c r="C105" s="35"/>
      <c r="D105" s="37"/>
      <c r="E105" s="37"/>
      <c r="F105" s="37"/>
      <c r="G105" s="37">
        <f t="shared" si="221"/>
        <v>0</v>
      </c>
      <c r="H105" s="36" t="s">
        <v>87</v>
      </c>
      <c r="I105" s="37">
        <v>12</v>
      </c>
      <c r="J105" s="38">
        <v>30000000</v>
      </c>
      <c r="K105" s="38"/>
      <c r="L105" s="38"/>
      <c r="M105" s="38"/>
      <c r="N105" s="38"/>
      <c r="O105" s="37">
        <f t="shared" si="137"/>
        <v>30000000</v>
      </c>
      <c r="P105" s="60">
        <f t="shared" si="222"/>
        <v>30000000</v>
      </c>
      <c r="Q105" s="37">
        <v>12</v>
      </c>
      <c r="R105" s="37">
        <f>32000000-2000000</f>
        <v>30000000</v>
      </c>
      <c r="S105" s="37"/>
      <c r="T105" s="37"/>
      <c r="U105" s="37"/>
      <c r="V105" s="37"/>
      <c r="W105" s="55">
        <f t="shared" si="138"/>
        <v>30000000</v>
      </c>
      <c r="X105" s="37">
        <v>12</v>
      </c>
      <c r="Y105" s="37">
        <f>32000000-2000000</f>
        <v>30000000</v>
      </c>
      <c r="Z105" s="37"/>
      <c r="AA105" s="37"/>
      <c r="AB105" s="37"/>
      <c r="AC105" s="37"/>
      <c r="AD105" s="55">
        <f t="shared" si="160"/>
        <v>30000000</v>
      </c>
      <c r="AE105" s="37">
        <f>32000000-2000000</f>
        <v>30000000</v>
      </c>
      <c r="AF105" s="37"/>
      <c r="AG105" s="37"/>
      <c r="AH105" s="37"/>
      <c r="AI105" s="37"/>
      <c r="AJ105" s="37"/>
      <c r="AK105" s="37"/>
      <c r="AL105" s="37"/>
      <c r="AM105" s="55">
        <f t="shared" si="162"/>
        <v>30000000</v>
      </c>
      <c r="AN105" s="37">
        <f>32000000-2000000</f>
        <v>30000000</v>
      </c>
      <c r="AO105" s="37"/>
      <c r="AP105" s="37"/>
      <c r="AQ105" s="37"/>
      <c r="AR105" s="37"/>
      <c r="AS105" s="37"/>
      <c r="AT105" s="37"/>
      <c r="AU105" s="37"/>
      <c r="AV105" s="55">
        <f t="shared" si="164"/>
        <v>30000000</v>
      </c>
      <c r="AW105" s="37">
        <f>32000000-2000000</f>
        <v>30000000</v>
      </c>
      <c r="AX105" s="37"/>
      <c r="AY105" s="37"/>
      <c r="AZ105" s="37"/>
      <c r="BA105" s="37"/>
      <c r="BB105" s="37"/>
      <c r="BC105" s="37"/>
      <c r="BD105" s="37"/>
      <c r="BE105" s="55">
        <f t="shared" si="166"/>
        <v>30000000</v>
      </c>
      <c r="BF105" s="37">
        <f>32000000-2000000</f>
        <v>30000000</v>
      </c>
      <c r="BG105" s="37"/>
      <c r="BH105" s="37"/>
      <c r="BI105" s="37"/>
      <c r="BJ105" s="37"/>
      <c r="BK105" s="37"/>
      <c r="BL105" s="37"/>
      <c r="BM105" s="37"/>
      <c r="BN105" s="55">
        <f t="shared" si="168"/>
        <v>30000000</v>
      </c>
      <c r="BO105" s="37">
        <f>32000000-2000000</f>
        <v>30000000</v>
      </c>
      <c r="BP105" s="37"/>
      <c r="BQ105" s="37"/>
      <c r="BR105" s="37"/>
      <c r="BS105" s="37"/>
      <c r="BT105" s="37"/>
      <c r="BU105" s="37"/>
      <c r="BV105" s="37"/>
      <c r="BW105" s="55">
        <f t="shared" si="170"/>
        <v>30000000</v>
      </c>
      <c r="BX105" s="37"/>
      <c r="BY105" s="37">
        <f t="shared" si="232"/>
        <v>-30000000</v>
      </c>
      <c r="BZ105" s="37"/>
    </row>
    <row r="106" spans="1:78" ht="30.6" customHeight="1" outlineLevel="3" collapsed="1" thickBot="1" x14ac:dyDescent="0.25">
      <c r="A106" s="27" t="s">
        <v>65</v>
      </c>
      <c r="B106" s="28">
        <f t="shared" si="105"/>
        <v>15</v>
      </c>
      <c r="C106" s="29" t="s">
        <v>66</v>
      </c>
      <c r="D106" s="31">
        <v>2500000</v>
      </c>
      <c r="E106" s="31"/>
      <c r="F106" s="52"/>
      <c r="G106" s="31">
        <f t="shared" si="221"/>
        <v>2500000</v>
      </c>
      <c r="H106" s="30"/>
      <c r="I106" s="31"/>
      <c r="J106" s="32">
        <f>SUM(J107)</f>
        <v>2500000</v>
      </c>
      <c r="K106" s="32">
        <f>SUM(K107)</f>
        <v>0</v>
      </c>
      <c r="L106" s="32">
        <f>SUM(L107)</f>
        <v>0</v>
      </c>
      <c r="M106" s="32">
        <f>SUM(M107)</f>
        <v>0</v>
      </c>
      <c r="N106" s="32">
        <f>SUM(N107)</f>
        <v>0</v>
      </c>
      <c r="O106" s="31">
        <f t="shared" si="137"/>
        <v>2500000</v>
      </c>
      <c r="P106" s="59">
        <f t="shared" si="222"/>
        <v>0</v>
      </c>
      <c r="Q106" s="31"/>
      <c r="R106" s="31">
        <f>SUM(R107)</f>
        <v>2500000</v>
      </c>
      <c r="S106" s="31">
        <f>SUM(S107)</f>
        <v>0</v>
      </c>
      <c r="T106" s="31">
        <f>SUM(T107)</f>
        <v>0</v>
      </c>
      <c r="U106" s="31">
        <f>SUM(U107)</f>
        <v>0</v>
      </c>
      <c r="V106" s="31">
        <f>SUM(V107)</f>
        <v>0</v>
      </c>
      <c r="W106" s="31">
        <f t="shared" si="138"/>
        <v>2500000</v>
      </c>
      <c r="X106" s="31"/>
      <c r="Y106" s="31">
        <f t="shared" ref="Y106:BV106" si="238">SUM(Y107)</f>
        <v>2500000</v>
      </c>
      <c r="Z106" s="31">
        <f t="shared" si="238"/>
        <v>0</v>
      </c>
      <c r="AA106" s="31">
        <f t="shared" si="238"/>
        <v>0</v>
      </c>
      <c r="AB106" s="31">
        <f t="shared" si="238"/>
        <v>0</v>
      </c>
      <c r="AC106" s="31">
        <f t="shared" si="238"/>
        <v>0</v>
      </c>
      <c r="AD106" s="31">
        <f t="shared" si="160"/>
        <v>2500000</v>
      </c>
      <c r="AE106" s="31">
        <f t="shared" si="238"/>
        <v>2500000</v>
      </c>
      <c r="AF106" s="31">
        <f t="shared" si="238"/>
        <v>0</v>
      </c>
      <c r="AG106" s="31">
        <f t="shared" si="238"/>
        <v>0</v>
      </c>
      <c r="AH106" s="31">
        <f t="shared" si="238"/>
        <v>0</v>
      </c>
      <c r="AI106" s="31">
        <f t="shared" si="238"/>
        <v>0</v>
      </c>
      <c r="AJ106" s="31">
        <f t="shared" si="238"/>
        <v>0</v>
      </c>
      <c r="AK106" s="31">
        <f t="shared" si="238"/>
        <v>0</v>
      </c>
      <c r="AL106" s="31">
        <f t="shared" si="238"/>
        <v>0</v>
      </c>
      <c r="AM106" s="31">
        <f t="shared" si="162"/>
        <v>2500000</v>
      </c>
      <c r="AN106" s="31">
        <f t="shared" si="238"/>
        <v>2500000</v>
      </c>
      <c r="AO106" s="31">
        <f t="shared" si="238"/>
        <v>0</v>
      </c>
      <c r="AP106" s="31">
        <f t="shared" si="238"/>
        <v>0</v>
      </c>
      <c r="AQ106" s="31">
        <f t="shared" si="238"/>
        <v>0</v>
      </c>
      <c r="AR106" s="31">
        <f t="shared" si="238"/>
        <v>0</v>
      </c>
      <c r="AS106" s="31">
        <f t="shared" si="238"/>
        <v>0</v>
      </c>
      <c r="AT106" s="31">
        <f t="shared" si="238"/>
        <v>0</v>
      </c>
      <c r="AU106" s="31">
        <f t="shared" si="238"/>
        <v>0</v>
      </c>
      <c r="AV106" s="31">
        <f t="shared" si="164"/>
        <v>2500000</v>
      </c>
      <c r="AW106" s="31">
        <f t="shared" si="238"/>
        <v>2500000</v>
      </c>
      <c r="AX106" s="31">
        <f t="shared" si="238"/>
        <v>0</v>
      </c>
      <c r="AY106" s="31">
        <f t="shared" si="238"/>
        <v>0</v>
      </c>
      <c r="AZ106" s="31">
        <f t="shared" si="238"/>
        <v>0</v>
      </c>
      <c r="BA106" s="31">
        <f t="shared" si="238"/>
        <v>0</v>
      </c>
      <c r="BB106" s="31">
        <f t="shared" si="238"/>
        <v>0</v>
      </c>
      <c r="BC106" s="31">
        <f t="shared" si="238"/>
        <v>0</v>
      </c>
      <c r="BD106" s="31">
        <f t="shared" si="238"/>
        <v>0</v>
      </c>
      <c r="BE106" s="31">
        <f t="shared" si="166"/>
        <v>2500000</v>
      </c>
      <c r="BF106" s="31">
        <f t="shared" si="238"/>
        <v>2500000</v>
      </c>
      <c r="BG106" s="31">
        <f t="shared" si="238"/>
        <v>0</v>
      </c>
      <c r="BH106" s="31">
        <f t="shared" si="238"/>
        <v>0</v>
      </c>
      <c r="BI106" s="31">
        <f t="shared" si="238"/>
        <v>0</v>
      </c>
      <c r="BJ106" s="31">
        <f t="shared" si="238"/>
        <v>0</v>
      </c>
      <c r="BK106" s="31">
        <f t="shared" si="238"/>
        <v>0</v>
      </c>
      <c r="BL106" s="31">
        <f t="shared" si="238"/>
        <v>0</v>
      </c>
      <c r="BM106" s="31">
        <f t="shared" si="238"/>
        <v>0</v>
      </c>
      <c r="BN106" s="31">
        <f t="shared" si="168"/>
        <v>2500000</v>
      </c>
      <c r="BO106" s="31">
        <f t="shared" si="238"/>
        <v>2500000</v>
      </c>
      <c r="BP106" s="31">
        <f t="shared" si="238"/>
        <v>0</v>
      </c>
      <c r="BQ106" s="31">
        <f t="shared" si="238"/>
        <v>0</v>
      </c>
      <c r="BR106" s="31">
        <f t="shared" si="238"/>
        <v>0</v>
      </c>
      <c r="BS106" s="31">
        <f t="shared" si="238"/>
        <v>0</v>
      </c>
      <c r="BT106" s="31">
        <f t="shared" si="238"/>
        <v>0</v>
      </c>
      <c r="BU106" s="31">
        <f t="shared" si="238"/>
        <v>0</v>
      </c>
      <c r="BV106" s="31">
        <f t="shared" si="238"/>
        <v>0</v>
      </c>
      <c r="BW106" s="31">
        <f t="shared" si="170"/>
        <v>2500000</v>
      </c>
      <c r="BX106" s="32">
        <f>BW106</f>
        <v>2500000</v>
      </c>
      <c r="BY106" s="32">
        <f t="shared" si="232"/>
        <v>0</v>
      </c>
      <c r="BZ106" s="32"/>
    </row>
    <row r="107" spans="1:78" ht="30.6" hidden="1" customHeight="1" outlineLevel="4" thickBot="1" x14ac:dyDescent="0.25">
      <c r="A107" s="33"/>
      <c r="B107" s="34">
        <f t="shared" si="105"/>
        <v>0</v>
      </c>
      <c r="C107" s="35"/>
      <c r="D107" s="37"/>
      <c r="E107" s="37"/>
      <c r="F107" s="37"/>
      <c r="G107" s="37">
        <f t="shared" si="221"/>
        <v>0</v>
      </c>
      <c r="H107" s="36" t="s">
        <v>87</v>
      </c>
      <c r="I107" s="37">
        <v>12</v>
      </c>
      <c r="J107" s="38">
        <v>2500000</v>
      </c>
      <c r="K107" s="38"/>
      <c r="L107" s="38"/>
      <c r="M107" s="38"/>
      <c r="N107" s="38"/>
      <c r="O107" s="37">
        <f t="shared" si="137"/>
        <v>2500000</v>
      </c>
      <c r="P107" s="60">
        <f t="shared" si="222"/>
        <v>2500000</v>
      </c>
      <c r="Q107" s="37">
        <v>12</v>
      </c>
      <c r="R107" s="37">
        <f>2600000-100000</f>
        <v>2500000</v>
      </c>
      <c r="S107" s="37"/>
      <c r="T107" s="37"/>
      <c r="U107" s="37"/>
      <c r="V107" s="37"/>
      <c r="W107" s="55">
        <f t="shared" si="138"/>
        <v>2500000</v>
      </c>
      <c r="X107" s="37">
        <v>12</v>
      </c>
      <c r="Y107" s="37">
        <f>2600000-100000</f>
        <v>2500000</v>
      </c>
      <c r="Z107" s="37"/>
      <c r="AA107" s="37"/>
      <c r="AB107" s="37"/>
      <c r="AC107" s="37"/>
      <c r="AD107" s="55">
        <f t="shared" si="160"/>
        <v>2500000</v>
      </c>
      <c r="AE107" s="37">
        <f>2600000-100000</f>
        <v>2500000</v>
      </c>
      <c r="AF107" s="37"/>
      <c r="AG107" s="37"/>
      <c r="AH107" s="37"/>
      <c r="AI107" s="37"/>
      <c r="AJ107" s="37"/>
      <c r="AK107" s="37"/>
      <c r="AL107" s="37"/>
      <c r="AM107" s="55">
        <f t="shared" si="162"/>
        <v>2500000</v>
      </c>
      <c r="AN107" s="37">
        <f>2600000-100000</f>
        <v>2500000</v>
      </c>
      <c r="AO107" s="37"/>
      <c r="AP107" s="37"/>
      <c r="AQ107" s="37"/>
      <c r="AR107" s="37"/>
      <c r="AS107" s="37"/>
      <c r="AT107" s="37"/>
      <c r="AU107" s="37"/>
      <c r="AV107" s="55">
        <f t="shared" si="164"/>
        <v>2500000</v>
      </c>
      <c r="AW107" s="37">
        <f>2600000-100000</f>
        <v>2500000</v>
      </c>
      <c r="AX107" s="37"/>
      <c r="AY107" s="37"/>
      <c r="AZ107" s="37"/>
      <c r="BA107" s="37"/>
      <c r="BB107" s="37"/>
      <c r="BC107" s="37"/>
      <c r="BD107" s="37"/>
      <c r="BE107" s="55">
        <f t="shared" si="166"/>
        <v>2500000</v>
      </c>
      <c r="BF107" s="37">
        <f>2600000-100000</f>
        <v>2500000</v>
      </c>
      <c r="BG107" s="37"/>
      <c r="BH107" s="37"/>
      <c r="BI107" s="37"/>
      <c r="BJ107" s="37"/>
      <c r="BK107" s="37"/>
      <c r="BL107" s="37"/>
      <c r="BM107" s="37"/>
      <c r="BN107" s="55">
        <f t="shared" si="168"/>
        <v>2500000</v>
      </c>
      <c r="BO107" s="37">
        <f>2600000-100000</f>
        <v>2500000</v>
      </c>
      <c r="BP107" s="37"/>
      <c r="BQ107" s="37"/>
      <c r="BR107" s="37"/>
      <c r="BS107" s="37"/>
      <c r="BT107" s="37"/>
      <c r="BU107" s="37"/>
      <c r="BV107" s="37"/>
      <c r="BW107" s="55">
        <f t="shared" si="170"/>
        <v>2500000</v>
      </c>
      <c r="BX107" s="37"/>
      <c r="BY107" s="37">
        <f t="shared" si="232"/>
        <v>-2500000</v>
      </c>
      <c r="BZ107" s="37"/>
    </row>
    <row r="108" spans="1:78" ht="30.6" customHeight="1" outlineLevel="3" collapsed="1" thickBot="1" x14ac:dyDescent="0.25">
      <c r="A108" s="27" t="s">
        <v>67</v>
      </c>
      <c r="B108" s="28">
        <f t="shared" si="105"/>
        <v>15</v>
      </c>
      <c r="C108" s="29" t="s">
        <v>68</v>
      </c>
      <c r="D108" s="31">
        <v>90000000</v>
      </c>
      <c r="E108" s="31"/>
      <c r="F108" s="52"/>
      <c r="G108" s="31">
        <f t="shared" si="221"/>
        <v>90000000</v>
      </c>
      <c r="H108" s="30"/>
      <c r="I108" s="31"/>
      <c r="J108" s="32">
        <f>SUM(J109)</f>
        <v>100000000</v>
      </c>
      <c r="K108" s="32">
        <f>SUM(K109)</f>
        <v>0</v>
      </c>
      <c r="L108" s="32">
        <f>SUM(L109)</f>
        <v>0</v>
      </c>
      <c r="M108" s="32">
        <f>SUM(M109)</f>
        <v>0</v>
      </c>
      <c r="N108" s="32">
        <f>SUM(N109)</f>
        <v>0</v>
      </c>
      <c r="O108" s="31">
        <f t="shared" si="137"/>
        <v>100000000</v>
      </c>
      <c r="P108" s="59">
        <f t="shared" si="222"/>
        <v>10000000</v>
      </c>
      <c r="Q108" s="31"/>
      <c r="R108" s="31">
        <f>SUM(R109)</f>
        <v>100000000</v>
      </c>
      <c r="S108" s="31">
        <f>SUM(S109)</f>
        <v>0</v>
      </c>
      <c r="T108" s="31">
        <f>SUM(T109)</f>
        <v>0</v>
      </c>
      <c r="U108" s="31">
        <f>SUM(U109)</f>
        <v>0</v>
      </c>
      <c r="V108" s="31">
        <f>SUM(V109)</f>
        <v>0</v>
      </c>
      <c r="W108" s="31">
        <f t="shared" si="138"/>
        <v>100000000</v>
      </c>
      <c r="X108" s="31"/>
      <c r="Y108" s="31">
        <f t="shared" ref="Y108:BV108" si="239">SUM(Y109)</f>
        <v>100000000</v>
      </c>
      <c r="Z108" s="31">
        <f t="shared" si="239"/>
        <v>0</v>
      </c>
      <c r="AA108" s="31">
        <f t="shared" si="239"/>
        <v>0</v>
      </c>
      <c r="AB108" s="31">
        <f t="shared" si="239"/>
        <v>0</v>
      </c>
      <c r="AC108" s="31">
        <f t="shared" si="239"/>
        <v>0</v>
      </c>
      <c r="AD108" s="31">
        <f t="shared" si="160"/>
        <v>100000000</v>
      </c>
      <c r="AE108" s="31">
        <f t="shared" si="239"/>
        <v>100000000</v>
      </c>
      <c r="AF108" s="31">
        <f t="shared" si="239"/>
        <v>0</v>
      </c>
      <c r="AG108" s="31">
        <f t="shared" si="239"/>
        <v>0</v>
      </c>
      <c r="AH108" s="31">
        <f t="shared" si="239"/>
        <v>0</v>
      </c>
      <c r="AI108" s="31">
        <f t="shared" si="239"/>
        <v>0</v>
      </c>
      <c r="AJ108" s="31">
        <f t="shared" si="239"/>
        <v>0</v>
      </c>
      <c r="AK108" s="31">
        <f t="shared" si="239"/>
        <v>0</v>
      </c>
      <c r="AL108" s="31">
        <f t="shared" si="239"/>
        <v>0</v>
      </c>
      <c r="AM108" s="31">
        <f t="shared" si="162"/>
        <v>100000000</v>
      </c>
      <c r="AN108" s="31">
        <f t="shared" si="239"/>
        <v>100000000</v>
      </c>
      <c r="AO108" s="31">
        <f t="shared" si="239"/>
        <v>0</v>
      </c>
      <c r="AP108" s="31">
        <f t="shared" si="239"/>
        <v>0</v>
      </c>
      <c r="AQ108" s="31">
        <f t="shared" si="239"/>
        <v>0</v>
      </c>
      <c r="AR108" s="31">
        <f t="shared" si="239"/>
        <v>0</v>
      </c>
      <c r="AS108" s="31">
        <f t="shared" si="239"/>
        <v>0</v>
      </c>
      <c r="AT108" s="31">
        <f t="shared" si="239"/>
        <v>0</v>
      </c>
      <c r="AU108" s="31">
        <f t="shared" si="239"/>
        <v>0</v>
      </c>
      <c r="AV108" s="31">
        <f t="shared" si="164"/>
        <v>100000000</v>
      </c>
      <c r="AW108" s="31">
        <f t="shared" si="239"/>
        <v>100000000</v>
      </c>
      <c r="AX108" s="31">
        <f t="shared" si="239"/>
        <v>0</v>
      </c>
      <c r="AY108" s="31">
        <f t="shared" si="239"/>
        <v>0</v>
      </c>
      <c r="AZ108" s="31">
        <f t="shared" si="239"/>
        <v>0</v>
      </c>
      <c r="BA108" s="31">
        <f t="shared" si="239"/>
        <v>0</v>
      </c>
      <c r="BB108" s="31">
        <f t="shared" si="239"/>
        <v>0</v>
      </c>
      <c r="BC108" s="31">
        <f t="shared" si="239"/>
        <v>0</v>
      </c>
      <c r="BD108" s="31">
        <f t="shared" si="239"/>
        <v>0</v>
      </c>
      <c r="BE108" s="31">
        <f t="shared" si="166"/>
        <v>100000000</v>
      </c>
      <c r="BF108" s="31">
        <f t="shared" si="239"/>
        <v>100000000</v>
      </c>
      <c r="BG108" s="31">
        <f t="shared" si="239"/>
        <v>0</v>
      </c>
      <c r="BH108" s="31">
        <f t="shared" si="239"/>
        <v>0</v>
      </c>
      <c r="BI108" s="31">
        <f t="shared" si="239"/>
        <v>0</v>
      </c>
      <c r="BJ108" s="31">
        <f t="shared" si="239"/>
        <v>0</v>
      </c>
      <c r="BK108" s="31">
        <f t="shared" si="239"/>
        <v>0</v>
      </c>
      <c r="BL108" s="31">
        <f t="shared" si="239"/>
        <v>0</v>
      </c>
      <c r="BM108" s="31">
        <f t="shared" si="239"/>
        <v>0</v>
      </c>
      <c r="BN108" s="31">
        <f t="shared" si="168"/>
        <v>100000000</v>
      </c>
      <c r="BO108" s="31">
        <f t="shared" si="239"/>
        <v>100000000</v>
      </c>
      <c r="BP108" s="31">
        <f t="shared" si="239"/>
        <v>0</v>
      </c>
      <c r="BQ108" s="31">
        <f t="shared" si="239"/>
        <v>0</v>
      </c>
      <c r="BR108" s="31">
        <f t="shared" si="239"/>
        <v>0</v>
      </c>
      <c r="BS108" s="31">
        <f t="shared" si="239"/>
        <v>0</v>
      </c>
      <c r="BT108" s="31">
        <f t="shared" si="239"/>
        <v>0</v>
      </c>
      <c r="BU108" s="31">
        <f t="shared" si="239"/>
        <v>0</v>
      </c>
      <c r="BV108" s="31">
        <f t="shared" si="239"/>
        <v>0</v>
      </c>
      <c r="BW108" s="31">
        <f t="shared" si="170"/>
        <v>100000000</v>
      </c>
      <c r="BX108" s="32">
        <f>BW108</f>
        <v>100000000</v>
      </c>
      <c r="BY108" s="32">
        <f t="shared" si="232"/>
        <v>0</v>
      </c>
      <c r="BZ108" s="32"/>
    </row>
    <row r="109" spans="1:78" ht="30.6" hidden="1" customHeight="1" outlineLevel="4" thickBot="1" x14ac:dyDescent="0.25">
      <c r="A109" s="33"/>
      <c r="B109" s="34">
        <f t="shared" si="105"/>
        <v>0</v>
      </c>
      <c r="C109" s="35"/>
      <c r="D109" s="37"/>
      <c r="E109" s="37"/>
      <c r="F109" s="37"/>
      <c r="G109" s="37">
        <f t="shared" si="221"/>
        <v>0</v>
      </c>
      <c r="H109" s="36" t="s">
        <v>89</v>
      </c>
      <c r="I109" s="37">
        <v>76</v>
      </c>
      <c r="J109" s="38">
        <v>100000000</v>
      </c>
      <c r="K109" s="38"/>
      <c r="L109" s="38"/>
      <c r="M109" s="38"/>
      <c r="N109" s="38"/>
      <c r="O109" s="37">
        <f t="shared" si="137"/>
        <v>100000000</v>
      </c>
      <c r="P109" s="60">
        <f t="shared" si="222"/>
        <v>100000000</v>
      </c>
      <c r="Q109" s="55">
        <v>76</v>
      </c>
      <c r="R109" s="37">
        <f>300000000-200000000</f>
        <v>100000000</v>
      </c>
      <c r="S109" s="37"/>
      <c r="T109" s="37"/>
      <c r="U109" s="37"/>
      <c r="V109" s="37"/>
      <c r="W109" s="55">
        <f t="shared" si="138"/>
        <v>100000000</v>
      </c>
      <c r="X109" s="55">
        <v>76</v>
      </c>
      <c r="Y109" s="37">
        <f>300000000-200000000</f>
        <v>100000000</v>
      </c>
      <c r="Z109" s="37"/>
      <c r="AA109" s="37"/>
      <c r="AB109" s="37"/>
      <c r="AC109" s="37"/>
      <c r="AD109" s="55">
        <f t="shared" si="160"/>
        <v>100000000</v>
      </c>
      <c r="AE109" s="37">
        <f>300000000-200000000</f>
        <v>100000000</v>
      </c>
      <c r="AF109" s="37"/>
      <c r="AG109" s="37"/>
      <c r="AH109" s="37"/>
      <c r="AI109" s="37"/>
      <c r="AJ109" s="37"/>
      <c r="AK109" s="37"/>
      <c r="AL109" s="37"/>
      <c r="AM109" s="55">
        <f t="shared" si="162"/>
        <v>100000000</v>
      </c>
      <c r="AN109" s="37">
        <f>300000000-200000000</f>
        <v>100000000</v>
      </c>
      <c r="AO109" s="37"/>
      <c r="AP109" s="37"/>
      <c r="AQ109" s="37"/>
      <c r="AR109" s="37"/>
      <c r="AS109" s="37"/>
      <c r="AT109" s="37"/>
      <c r="AU109" s="37"/>
      <c r="AV109" s="55">
        <f t="shared" si="164"/>
        <v>100000000</v>
      </c>
      <c r="AW109" s="37">
        <f>300000000-200000000</f>
        <v>100000000</v>
      </c>
      <c r="AX109" s="37"/>
      <c r="AY109" s="37"/>
      <c r="AZ109" s="37"/>
      <c r="BA109" s="37"/>
      <c r="BB109" s="37"/>
      <c r="BC109" s="37"/>
      <c r="BD109" s="37"/>
      <c r="BE109" s="55">
        <f t="shared" si="166"/>
        <v>100000000</v>
      </c>
      <c r="BF109" s="37">
        <f>300000000-200000000</f>
        <v>100000000</v>
      </c>
      <c r="BG109" s="37"/>
      <c r="BH109" s="37"/>
      <c r="BI109" s="37"/>
      <c r="BJ109" s="37"/>
      <c r="BK109" s="37"/>
      <c r="BL109" s="37"/>
      <c r="BM109" s="37"/>
      <c r="BN109" s="55">
        <f t="shared" si="168"/>
        <v>100000000</v>
      </c>
      <c r="BO109" s="37">
        <f>300000000-200000000</f>
        <v>100000000</v>
      </c>
      <c r="BP109" s="37"/>
      <c r="BQ109" s="37"/>
      <c r="BR109" s="37"/>
      <c r="BS109" s="37"/>
      <c r="BT109" s="37"/>
      <c r="BU109" s="37"/>
      <c r="BV109" s="37"/>
      <c r="BW109" s="55">
        <f t="shared" si="170"/>
        <v>100000000</v>
      </c>
      <c r="BX109" s="37"/>
      <c r="BY109" s="37">
        <f t="shared" si="232"/>
        <v>-100000000</v>
      </c>
      <c r="BZ109" s="37"/>
    </row>
    <row r="110" spans="1:78" ht="30.6" customHeight="1" outlineLevel="2" thickBot="1" x14ac:dyDescent="0.25">
      <c r="A110" s="23" t="s">
        <v>69</v>
      </c>
      <c r="B110" s="24">
        <f t="shared" si="105"/>
        <v>12</v>
      </c>
      <c r="C110" s="40" t="s">
        <v>70</v>
      </c>
      <c r="D110" s="26">
        <f>SUM(D111,D113,D115)</f>
        <v>208500000</v>
      </c>
      <c r="E110" s="26">
        <f>SUM(E111,E113,E115)</f>
        <v>0</v>
      </c>
      <c r="F110" s="51"/>
      <c r="G110" s="26">
        <f t="shared" si="221"/>
        <v>208500000</v>
      </c>
      <c r="H110" s="49"/>
      <c r="I110" s="26"/>
      <c r="J110" s="25">
        <f>SUM(J111,J113,J115)</f>
        <v>208500000</v>
      </c>
      <c r="K110" s="25">
        <f>SUM(K111,K113,K115)</f>
        <v>0</v>
      </c>
      <c r="L110" s="25">
        <f>SUM(L111,L113,L115)</f>
        <v>0</v>
      </c>
      <c r="M110" s="25">
        <f>SUM(M111,M113,M115)</f>
        <v>0</v>
      </c>
      <c r="N110" s="25">
        <f>SUM(N111,N113,N115)</f>
        <v>0</v>
      </c>
      <c r="O110" s="26">
        <f t="shared" si="137"/>
        <v>208500000</v>
      </c>
      <c r="P110" s="58">
        <f t="shared" si="222"/>
        <v>0</v>
      </c>
      <c r="Q110" s="26"/>
      <c r="R110" s="26">
        <f>SUM(R111,R113,R115)</f>
        <v>213850000</v>
      </c>
      <c r="S110" s="26">
        <f>SUM(S111,S113,S115)</f>
        <v>0</v>
      </c>
      <c r="T110" s="26">
        <f>SUM(T111,T113,T115)</f>
        <v>0</v>
      </c>
      <c r="U110" s="26">
        <f>SUM(U111,U113,U115)</f>
        <v>0</v>
      </c>
      <c r="V110" s="26">
        <f>SUM(V111,V113,V115)</f>
        <v>0</v>
      </c>
      <c r="W110" s="26">
        <f t="shared" si="138"/>
        <v>213850000</v>
      </c>
      <c r="X110" s="26"/>
      <c r="Y110" s="26">
        <f>SUM(Y111,Y113,Y115)</f>
        <v>208600000</v>
      </c>
      <c r="Z110" s="26">
        <f>SUM(Z111,Z113,Z115)</f>
        <v>0</v>
      </c>
      <c r="AA110" s="26">
        <f>SUM(AA111,AA113,AA115)</f>
        <v>0</v>
      </c>
      <c r="AB110" s="26">
        <f>SUM(AB111,AB113,AB115)</f>
        <v>0</v>
      </c>
      <c r="AC110" s="26">
        <f>SUM(AC111,AC113,AC115)</f>
        <v>0</v>
      </c>
      <c r="AD110" s="26">
        <f t="shared" si="160"/>
        <v>208600000</v>
      </c>
      <c r="AE110" s="26">
        <f t="shared" ref="AE110:AL110" si="240">SUM(AE111,AE113,AE115)</f>
        <v>208600000</v>
      </c>
      <c r="AF110" s="26">
        <f t="shared" si="240"/>
        <v>0</v>
      </c>
      <c r="AG110" s="26">
        <f t="shared" si="240"/>
        <v>0</v>
      </c>
      <c r="AH110" s="26">
        <f t="shared" si="240"/>
        <v>0</v>
      </c>
      <c r="AI110" s="26">
        <f t="shared" si="240"/>
        <v>0</v>
      </c>
      <c r="AJ110" s="26">
        <f t="shared" si="240"/>
        <v>0</v>
      </c>
      <c r="AK110" s="26">
        <f t="shared" si="240"/>
        <v>0</v>
      </c>
      <c r="AL110" s="26">
        <f t="shared" si="240"/>
        <v>0</v>
      </c>
      <c r="AM110" s="26">
        <f t="shared" si="162"/>
        <v>208600000</v>
      </c>
      <c r="AN110" s="26">
        <f t="shared" ref="AN110:AU110" si="241">SUM(AN111,AN113,AN115)</f>
        <v>208600000</v>
      </c>
      <c r="AO110" s="26">
        <f t="shared" si="241"/>
        <v>0</v>
      </c>
      <c r="AP110" s="26">
        <f t="shared" si="241"/>
        <v>0</v>
      </c>
      <c r="AQ110" s="26">
        <f t="shared" si="241"/>
        <v>0</v>
      </c>
      <c r="AR110" s="26">
        <f t="shared" si="241"/>
        <v>0</v>
      </c>
      <c r="AS110" s="26">
        <f t="shared" si="241"/>
        <v>0</v>
      </c>
      <c r="AT110" s="26">
        <f t="shared" si="241"/>
        <v>0</v>
      </c>
      <c r="AU110" s="26">
        <f t="shared" si="241"/>
        <v>0</v>
      </c>
      <c r="AV110" s="26">
        <f t="shared" si="164"/>
        <v>208600000</v>
      </c>
      <c r="AW110" s="26">
        <f t="shared" ref="AW110:BD110" si="242">SUM(AW111,AW113,AW115)</f>
        <v>327531000</v>
      </c>
      <c r="AX110" s="26">
        <f t="shared" si="242"/>
        <v>0</v>
      </c>
      <c r="AY110" s="26">
        <f t="shared" si="242"/>
        <v>0</v>
      </c>
      <c r="AZ110" s="26">
        <f t="shared" si="242"/>
        <v>0</v>
      </c>
      <c r="BA110" s="26">
        <f t="shared" si="242"/>
        <v>0</v>
      </c>
      <c r="BB110" s="26">
        <f t="shared" si="242"/>
        <v>0</v>
      </c>
      <c r="BC110" s="26">
        <f t="shared" si="242"/>
        <v>0</v>
      </c>
      <c r="BD110" s="26">
        <f t="shared" si="242"/>
        <v>0</v>
      </c>
      <c r="BE110" s="26">
        <f t="shared" si="166"/>
        <v>327531000</v>
      </c>
      <c r="BF110" s="26">
        <f t="shared" ref="BF110:BM110" si="243">SUM(BF111,BF113,BF115)</f>
        <v>327531000</v>
      </c>
      <c r="BG110" s="26">
        <f t="shared" si="243"/>
        <v>0</v>
      </c>
      <c r="BH110" s="26">
        <f t="shared" si="243"/>
        <v>0</v>
      </c>
      <c r="BI110" s="26">
        <f t="shared" si="243"/>
        <v>0</v>
      </c>
      <c r="BJ110" s="26">
        <f t="shared" si="243"/>
        <v>0</v>
      </c>
      <c r="BK110" s="26">
        <f t="shared" si="243"/>
        <v>0</v>
      </c>
      <c r="BL110" s="26">
        <f t="shared" si="243"/>
        <v>0</v>
      </c>
      <c r="BM110" s="26">
        <f t="shared" si="243"/>
        <v>0</v>
      </c>
      <c r="BN110" s="26">
        <f t="shared" si="168"/>
        <v>327531000</v>
      </c>
      <c r="BO110" s="26">
        <f t="shared" ref="BO110:BV110" si="244">SUM(BO111,BO113,BO115)</f>
        <v>327531000</v>
      </c>
      <c r="BP110" s="26">
        <f t="shared" si="244"/>
        <v>0</v>
      </c>
      <c r="BQ110" s="26">
        <f t="shared" si="244"/>
        <v>0</v>
      </c>
      <c r="BR110" s="26">
        <f t="shared" si="244"/>
        <v>0</v>
      </c>
      <c r="BS110" s="26">
        <f t="shared" si="244"/>
        <v>0</v>
      </c>
      <c r="BT110" s="26">
        <f t="shared" si="244"/>
        <v>0</v>
      </c>
      <c r="BU110" s="26">
        <f t="shared" si="244"/>
        <v>0</v>
      </c>
      <c r="BV110" s="26">
        <f t="shared" si="244"/>
        <v>0</v>
      </c>
      <c r="BW110" s="26">
        <f t="shared" si="170"/>
        <v>327531000</v>
      </c>
      <c r="BX110" s="26">
        <f t="shared" ref="BX110" si="245">SUM(BX111,BX113,BX115)</f>
        <v>327531000</v>
      </c>
      <c r="BY110" s="26">
        <f t="shared" si="232"/>
        <v>0</v>
      </c>
      <c r="BZ110" s="26"/>
    </row>
    <row r="111" spans="1:78" ht="30.6" customHeight="1" outlineLevel="3" collapsed="1" thickBot="1" x14ac:dyDescent="0.25">
      <c r="A111" s="27" t="s">
        <v>71</v>
      </c>
      <c r="B111" s="28">
        <f t="shared" si="105"/>
        <v>15</v>
      </c>
      <c r="C111" s="29" t="s">
        <v>72</v>
      </c>
      <c r="D111" s="31">
        <v>2400000</v>
      </c>
      <c r="E111" s="31"/>
      <c r="F111" s="52"/>
      <c r="G111" s="31">
        <f t="shared" si="221"/>
        <v>2400000</v>
      </c>
      <c r="H111" s="30"/>
      <c r="I111" s="31"/>
      <c r="J111" s="32">
        <f>SUM(J112)</f>
        <v>2400000</v>
      </c>
      <c r="K111" s="32">
        <f>SUM(K112)</f>
        <v>0</v>
      </c>
      <c r="L111" s="32">
        <f>SUM(L112)</f>
        <v>0</v>
      </c>
      <c r="M111" s="32">
        <f>SUM(M112)</f>
        <v>0</v>
      </c>
      <c r="N111" s="32">
        <f>SUM(N112)</f>
        <v>0</v>
      </c>
      <c r="O111" s="31">
        <f t="shared" si="137"/>
        <v>2400000</v>
      </c>
      <c r="P111" s="59">
        <f t="shared" si="222"/>
        <v>0</v>
      </c>
      <c r="Q111" s="31"/>
      <c r="R111" s="31">
        <f>SUM(R112)</f>
        <v>2400000</v>
      </c>
      <c r="S111" s="31">
        <f>SUM(S112)</f>
        <v>0</v>
      </c>
      <c r="T111" s="31">
        <f>SUM(T112)</f>
        <v>0</v>
      </c>
      <c r="U111" s="31">
        <f>SUM(U112)</f>
        <v>0</v>
      </c>
      <c r="V111" s="31">
        <f>SUM(V112)</f>
        <v>0</v>
      </c>
      <c r="W111" s="31">
        <f t="shared" si="138"/>
        <v>2400000</v>
      </c>
      <c r="X111" s="31"/>
      <c r="Y111" s="31">
        <v>2500000</v>
      </c>
      <c r="Z111" s="31">
        <f>SUM(Z112)</f>
        <v>0</v>
      </c>
      <c r="AA111" s="31">
        <f>SUM(AA112)</f>
        <v>0</v>
      </c>
      <c r="AB111" s="31">
        <f>SUM(AB112)</f>
        <v>0</v>
      </c>
      <c r="AC111" s="31">
        <f>SUM(AC112)</f>
        <v>0</v>
      </c>
      <c r="AD111" s="31">
        <f t="shared" si="160"/>
        <v>2500000</v>
      </c>
      <c r="AE111" s="31">
        <v>2500000</v>
      </c>
      <c r="AF111" s="31">
        <f t="shared" ref="AF111:AL111" si="246">SUM(AF112)</f>
        <v>0</v>
      </c>
      <c r="AG111" s="31">
        <f t="shared" si="246"/>
        <v>0</v>
      </c>
      <c r="AH111" s="31">
        <f t="shared" si="246"/>
        <v>0</v>
      </c>
      <c r="AI111" s="31">
        <f t="shared" si="246"/>
        <v>0</v>
      </c>
      <c r="AJ111" s="31">
        <f t="shared" si="246"/>
        <v>0</v>
      </c>
      <c r="AK111" s="31">
        <f t="shared" si="246"/>
        <v>0</v>
      </c>
      <c r="AL111" s="31">
        <f t="shared" si="246"/>
        <v>0</v>
      </c>
      <c r="AM111" s="31">
        <f t="shared" si="162"/>
        <v>2500000</v>
      </c>
      <c r="AN111" s="31">
        <v>2500000</v>
      </c>
      <c r="AO111" s="31">
        <f t="shared" ref="AO111:AU111" si="247">SUM(AO112)</f>
        <v>0</v>
      </c>
      <c r="AP111" s="31">
        <f t="shared" si="247"/>
        <v>0</v>
      </c>
      <c r="AQ111" s="31">
        <f t="shared" si="247"/>
        <v>0</v>
      </c>
      <c r="AR111" s="31">
        <f t="shared" si="247"/>
        <v>0</v>
      </c>
      <c r="AS111" s="31">
        <f t="shared" si="247"/>
        <v>0</v>
      </c>
      <c r="AT111" s="31">
        <f t="shared" si="247"/>
        <v>0</v>
      </c>
      <c r="AU111" s="31">
        <f t="shared" si="247"/>
        <v>0</v>
      </c>
      <c r="AV111" s="31">
        <f t="shared" si="164"/>
        <v>2500000</v>
      </c>
      <c r="AW111" s="31">
        <v>2500000</v>
      </c>
      <c r="AX111" s="31">
        <f t="shared" ref="AX111:BD111" si="248">SUM(AX112)</f>
        <v>0</v>
      </c>
      <c r="AY111" s="31">
        <f t="shared" si="248"/>
        <v>0</v>
      </c>
      <c r="AZ111" s="31">
        <f t="shared" si="248"/>
        <v>0</v>
      </c>
      <c r="BA111" s="31">
        <f t="shared" si="248"/>
        <v>0</v>
      </c>
      <c r="BB111" s="31">
        <f t="shared" si="248"/>
        <v>0</v>
      </c>
      <c r="BC111" s="31">
        <f t="shared" si="248"/>
        <v>0</v>
      </c>
      <c r="BD111" s="31">
        <f t="shared" si="248"/>
        <v>0</v>
      </c>
      <c r="BE111" s="31">
        <f t="shared" si="166"/>
        <v>2500000</v>
      </c>
      <c r="BF111" s="31">
        <v>2500000</v>
      </c>
      <c r="BG111" s="31">
        <f t="shared" ref="BG111:BM111" si="249">SUM(BG112)</f>
        <v>0</v>
      </c>
      <c r="BH111" s="31">
        <f t="shared" si="249"/>
        <v>0</v>
      </c>
      <c r="BI111" s="31">
        <f t="shared" si="249"/>
        <v>0</v>
      </c>
      <c r="BJ111" s="31">
        <f t="shared" si="249"/>
        <v>0</v>
      </c>
      <c r="BK111" s="31">
        <f t="shared" si="249"/>
        <v>0</v>
      </c>
      <c r="BL111" s="31">
        <f t="shared" si="249"/>
        <v>0</v>
      </c>
      <c r="BM111" s="31">
        <f t="shared" si="249"/>
        <v>0</v>
      </c>
      <c r="BN111" s="31">
        <f t="shared" si="168"/>
        <v>2500000</v>
      </c>
      <c r="BO111" s="31">
        <v>2500000</v>
      </c>
      <c r="BP111" s="31">
        <f t="shared" ref="BP111:BV111" si="250">SUM(BP112)</f>
        <v>0</v>
      </c>
      <c r="BQ111" s="31">
        <f t="shared" si="250"/>
        <v>0</v>
      </c>
      <c r="BR111" s="31">
        <f t="shared" si="250"/>
        <v>0</v>
      </c>
      <c r="BS111" s="31">
        <f t="shared" si="250"/>
        <v>0</v>
      </c>
      <c r="BT111" s="31">
        <f t="shared" si="250"/>
        <v>0</v>
      </c>
      <c r="BU111" s="31">
        <f t="shared" si="250"/>
        <v>0</v>
      </c>
      <c r="BV111" s="31">
        <f t="shared" si="250"/>
        <v>0</v>
      </c>
      <c r="BW111" s="31">
        <f t="shared" si="170"/>
        <v>2500000</v>
      </c>
      <c r="BX111" s="32">
        <f>BW111</f>
        <v>2500000</v>
      </c>
      <c r="BY111" s="32">
        <f t="shared" si="232"/>
        <v>0</v>
      </c>
      <c r="BZ111" s="32"/>
    </row>
    <row r="112" spans="1:78" ht="30.6" hidden="1" customHeight="1" outlineLevel="4" thickBot="1" x14ac:dyDescent="0.25">
      <c r="A112" s="33"/>
      <c r="B112" s="34">
        <f t="shared" si="105"/>
        <v>0</v>
      </c>
      <c r="C112" s="35"/>
      <c r="D112" s="37"/>
      <c r="E112" s="37"/>
      <c r="F112" s="37"/>
      <c r="G112" s="37">
        <f t="shared" si="221"/>
        <v>0</v>
      </c>
      <c r="H112" s="36" t="s">
        <v>87</v>
      </c>
      <c r="I112" s="37">
        <v>12</v>
      </c>
      <c r="J112" s="38">
        <v>2400000</v>
      </c>
      <c r="K112" s="38"/>
      <c r="L112" s="38"/>
      <c r="M112" s="38"/>
      <c r="N112" s="38"/>
      <c r="O112" s="37">
        <f t="shared" si="137"/>
        <v>2400000</v>
      </c>
      <c r="P112" s="60">
        <f t="shared" si="222"/>
        <v>2400000</v>
      </c>
      <c r="Q112" s="37">
        <v>12</v>
      </c>
      <c r="R112" s="37">
        <f>2500000-100000</f>
        <v>2400000</v>
      </c>
      <c r="S112" s="37"/>
      <c r="T112" s="37"/>
      <c r="U112" s="37"/>
      <c r="V112" s="37"/>
      <c r="W112" s="55">
        <f t="shared" si="138"/>
        <v>2400000</v>
      </c>
      <c r="X112" s="37">
        <v>12</v>
      </c>
      <c r="Y112" s="37">
        <f>2500000-100000</f>
        <v>2400000</v>
      </c>
      <c r="Z112" s="37"/>
      <c r="AA112" s="37"/>
      <c r="AB112" s="37"/>
      <c r="AC112" s="37"/>
      <c r="AD112" s="55">
        <f t="shared" si="160"/>
        <v>2400000</v>
      </c>
      <c r="AE112" s="37">
        <f>2500000-100000</f>
        <v>2400000</v>
      </c>
      <c r="AF112" s="37"/>
      <c r="AG112" s="37"/>
      <c r="AH112" s="37"/>
      <c r="AI112" s="37"/>
      <c r="AJ112" s="37"/>
      <c r="AK112" s="37"/>
      <c r="AL112" s="37"/>
      <c r="AM112" s="55">
        <f t="shared" si="162"/>
        <v>2400000</v>
      </c>
      <c r="AN112" s="37">
        <f>2500000-100000</f>
        <v>2400000</v>
      </c>
      <c r="AO112" s="37"/>
      <c r="AP112" s="37"/>
      <c r="AQ112" s="37"/>
      <c r="AR112" s="37"/>
      <c r="AS112" s="37"/>
      <c r="AT112" s="37"/>
      <c r="AU112" s="37"/>
      <c r="AV112" s="55">
        <f t="shared" si="164"/>
        <v>2400000</v>
      </c>
      <c r="AW112" s="37">
        <f>2500000-100000</f>
        <v>2400000</v>
      </c>
      <c r="AX112" s="37"/>
      <c r="AY112" s="37"/>
      <c r="AZ112" s="37"/>
      <c r="BA112" s="37"/>
      <c r="BB112" s="37"/>
      <c r="BC112" s="37"/>
      <c r="BD112" s="37"/>
      <c r="BE112" s="55">
        <f t="shared" si="166"/>
        <v>2400000</v>
      </c>
      <c r="BF112" s="37">
        <f>2500000-100000</f>
        <v>2400000</v>
      </c>
      <c r="BG112" s="37"/>
      <c r="BH112" s="37"/>
      <c r="BI112" s="37"/>
      <c r="BJ112" s="37"/>
      <c r="BK112" s="37"/>
      <c r="BL112" s="37"/>
      <c r="BM112" s="37"/>
      <c r="BN112" s="55">
        <f t="shared" si="168"/>
        <v>2400000</v>
      </c>
      <c r="BO112" s="37">
        <f>2500000-100000</f>
        <v>2400000</v>
      </c>
      <c r="BP112" s="37"/>
      <c r="BQ112" s="37"/>
      <c r="BR112" s="37"/>
      <c r="BS112" s="37"/>
      <c r="BT112" s="37"/>
      <c r="BU112" s="37"/>
      <c r="BV112" s="37"/>
      <c r="BW112" s="55">
        <f t="shared" si="170"/>
        <v>2400000</v>
      </c>
      <c r="BX112" s="37"/>
      <c r="BY112" s="37">
        <f t="shared" si="232"/>
        <v>-2400000</v>
      </c>
      <c r="BZ112" s="37"/>
    </row>
    <row r="113" spans="1:78" ht="30.6" customHeight="1" outlineLevel="3" collapsed="1" thickBot="1" x14ac:dyDescent="0.25">
      <c r="A113" s="27" t="s">
        <v>73</v>
      </c>
      <c r="B113" s="28">
        <f t="shared" si="105"/>
        <v>15</v>
      </c>
      <c r="C113" s="29" t="s">
        <v>74</v>
      </c>
      <c r="D113" s="31">
        <v>150000000</v>
      </c>
      <c r="E113" s="31"/>
      <c r="F113" s="52"/>
      <c r="G113" s="31">
        <f t="shared" si="221"/>
        <v>150000000</v>
      </c>
      <c r="H113" s="30"/>
      <c r="I113" s="31"/>
      <c r="J113" s="32">
        <f>SUM(J114)</f>
        <v>150000000</v>
      </c>
      <c r="K113" s="32">
        <f>SUM(K114)</f>
        <v>0</v>
      </c>
      <c r="L113" s="32">
        <f>SUM(L114)</f>
        <v>0</v>
      </c>
      <c r="M113" s="32">
        <f>SUM(M114)</f>
        <v>0</v>
      </c>
      <c r="N113" s="32">
        <f>SUM(N114)</f>
        <v>0</v>
      </c>
      <c r="O113" s="31">
        <f t="shared" si="137"/>
        <v>150000000</v>
      </c>
      <c r="P113" s="59">
        <f t="shared" si="222"/>
        <v>0</v>
      </c>
      <c r="Q113" s="31"/>
      <c r="R113" s="31">
        <f>SUM(R114)</f>
        <v>150000000</v>
      </c>
      <c r="S113" s="31">
        <f>SUM(S114)</f>
        <v>0</v>
      </c>
      <c r="T113" s="31">
        <f>SUM(T114)</f>
        <v>0</v>
      </c>
      <c r="U113" s="31">
        <f>SUM(U114)</f>
        <v>0</v>
      </c>
      <c r="V113" s="31">
        <f>SUM(V114)</f>
        <v>0</v>
      </c>
      <c r="W113" s="31">
        <f t="shared" si="138"/>
        <v>150000000</v>
      </c>
      <c r="X113" s="31"/>
      <c r="Y113" s="31">
        <f t="shared" ref="Y113:BD113" si="251">SUM(Y114)</f>
        <v>150000000</v>
      </c>
      <c r="Z113" s="31">
        <f t="shared" si="251"/>
        <v>0</v>
      </c>
      <c r="AA113" s="31">
        <f t="shared" si="251"/>
        <v>0</v>
      </c>
      <c r="AB113" s="31">
        <f t="shared" si="251"/>
        <v>0</v>
      </c>
      <c r="AC113" s="31">
        <f t="shared" si="251"/>
        <v>0</v>
      </c>
      <c r="AD113" s="31">
        <f t="shared" si="160"/>
        <v>150000000</v>
      </c>
      <c r="AE113" s="31">
        <f t="shared" si="251"/>
        <v>150000000</v>
      </c>
      <c r="AF113" s="31">
        <f t="shared" si="251"/>
        <v>0</v>
      </c>
      <c r="AG113" s="31">
        <f t="shared" si="251"/>
        <v>0</v>
      </c>
      <c r="AH113" s="31">
        <f t="shared" si="251"/>
        <v>0</v>
      </c>
      <c r="AI113" s="31">
        <f t="shared" si="251"/>
        <v>0</v>
      </c>
      <c r="AJ113" s="31">
        <f t="shared" si="251"/>
        <v>0</v>
      </c>
      <c r="AK113" s="31">
        <f t="shared" si="251"/>
        <v>0</v>
      </c>
      <c r="AL113" s="31">
        <f t="shared" si="251"/>
        <v>0</v>
      </c>
      <c r="AM113" s="31">
        <f t="shared" si="162"/>
        <v>150000000</v>
      </c>
      <c r="AN113" s="31">
        <f t="shared" si="251"/>
        <v>150000000</v>
      </c>
      <c r="AO113" s="31">
        <f t="shared" si="251"/>
        <v>0</v>
      </c>
      <c r="AP113" s="31">
        <f t="shared" si="251"/>
        <v>0</v>
      </c>
      <c r="AQ113" s="31">
        <f t="shared" si="251"/>
        <v>0</v>
      </c>
      <c r="AR113" s="31">
        <f t="shared" si="251"/>
        <v>0</v>
      </c>
      <c r="AS113" s="31">
        <f t="shared" si="251"/>
        <v>0</v>
      </c>
      <c r="AT113" s="31">
        <f t="shared" si="251"/>
        <v>0</v>
      </c>
      <c r="AU113" s="31">
        <f t="shared" si="251"/>
        <v>0</v>
      </c>
      <c r="AV113" s="31">
        <f t="shared" si="164"/>
        <v>150000000</v>
      </c>
      <c r="AW113" s="31">
        <f>SUM(AW114)+12000000+26925000+11075000</f>
        <v>200000000</v>
      </c>
      <c r="AX113" s="31">
        <f t="shared" si="251"/>
        <v>0</v>
      </c>
      <c r="AY113" s="31">
        <f t="shared" si="251"/>
        <v>0</v>
      </c>
      <c r="AZ113" s="31">
        <f t="shared" si="251"/>
        <v>0</v>
      </c>
      <c r="BA113" s="31">
        <f t="shared" si="251"/>
        <v>0</v>
      </c>
      <c r="BB113" s="31">
        <f t="shared" si="251"/>
        <v>0</v>
      </c>
      <c r="BC113" s="31">
        <f t="shared" si="251"/>
        <v>0</v>
      </c>
      <c r="BD113" s="31">
        <f t="shared" si="251"/>
        <v>0</v>
      </c>
      <c r="BE113" s="31">
        <f t="shared" si="166"/>
        <v>200000000</v>
      </c>
      <c r="BF113" s="31">
        <f>SUM(BF114)+12000000+26925000+11075000</f>
        <v>200000000</v>
      </c>
      <c r="BG113" s="31">
        <f t="shared" ref="BG113:BM113" si="252">SUM(BG114)</f>
        <v>0</v>
      </c>
      <c r="BH113" s="31">
        <f t="shared" si="252"/>
        <v>0</v>
      </c>
      <c r="BI113" s="31">
        <f t="shared" si="252"/>
        <v>0</v>
      </c>
      <c r="BJ113" s="31">
        <f t="shared" si="252"/>
        <v>0</v>
      </c>
      <c r="BK113" s="31">
        <f t="shared" si="252"/>
        <v>0</v>
      </c>
      <c r="BL113" s="31">
        <f t="shared" si="252"/>
        <v>0</v>
      </c>
      <c r="BM113" s="31">
        <f t="shared" si="252"/>
        <v>0</v>
      </c>
      <c r="BN113" s="31">
        <f t="shared" si="168"/>
        <v>200000000</v>
      </c>
      <c r="BO113" s="31">
        <f>SUM(BO114)+12000000+26925000+11075000</f>
        <v>200000000</v>
      </c>
      <c r="BP113" s="31">
        <f t="shared" ref="BP113:BV113" si="253">SUM(BP114)</f>
        <v>0</v>
      </c>
      <c r="BQ113" s="31">
        <f t="shared" si="253"/>
        <v>0</v>
      </c>
      <c r="BR113" s="31">
        <f t="shared" si="253"/>
        <v>0</v>
      </c>
      <c r="BS113" s="31">
        <f t="shared" si="253"/>
        <v>0</v>
      </c>
      <c r="BT113" s="31">
        <f t="shared" si="253"/>
        <v>0</v>
      </c>
      <c r="BU113" s="31">
        <f t="shared" si="253"/>
        <v>0</v>
      </c>
      <c r="BV113" s="31">
        <f t="shared" si="253"/>
        <v>0</v>
      </c>
      <c r="BW113" s="31">
        <f t="shared" si="170"/>
        <v>200000000</v>
      </c>
      <c r="BX113" s="32">
        <f>BW113</f>
        <v>200000000</v>
      </c>
      <c r="BY113" s="32">
        <f t="shared" si="232"/>
        <v>0</v>
      </c>
      <c r="BZ113" s="32"/>
    </row>
    <row r="114" spans="1:78" ht="30.6" hidden="1" customHeight="1" outlineLevel="4" thickBot="1" x14ac:dyDescent="0.25">
      <c r="A114" s="33"/>
      <c r="B114" s="34">
        <f t="shared" si="105"/>
        <v>0</v>
      </c>
      <c r="C114" s="35"/>
      <c r="D114" s="37"/>
      <c r="E114" s="37"/>
      <c r="F114" s="37"/>
      <c r="G114" s="37">
        <f t="shared" si="221"/>
        <v>0</v>
      </c>
      <c r="H114" s="36" t="s">
        <v>87</v>
      </c>
      <c r="I114" s="37">
        <v>12</v>
      </c>
      <c r="J114" s="38">
        <v>150000000</v>
      </c>
      <c r="K114" s="38"/>
      <c r="L114" s="38"/>
      <c r="M114" s="38"/>
      <c r="N114" s="38"/>
      <c r="O114" s="37">
        <f t="shared" si="137"/>
        <v>150000000</v>
      </c>
      <c r="P114" s="60">
        <f t="shared" si="222"/>
        <v>150000000</v>
      </c>
      <c r="Q114" s="37">
        <v>12</v>
      </c>
      <c r="R114" s="37">
        <f>160000000-10000000</f>
        <v>150000000</v>
      </c>
      <c r="S114" s="37"/>
      <c r="T114" s="37"/>
      <c r="U114" s="37"/>
      <c r="V114" s="37"/>
      <c r="W114" s="55">
        <f t="shared" si="138"/>
        <v>150000000</v>
      </c>
      <c r="X114" s="37">
        <v>12</v>
      </c>
      <c r="Y114" s="37">
        <f>160000000-10000000</f>
        <v>150000000</v>
      </c>
      <c r="Z114" s="37"/>
      <c r="AA114" s="37"/>
      <c r="AB114" s="37"/>
      <c r="AC114" s="37"/>
      <c r="AD114" s="55">
        <f t="shared" si="160"/>
        <v>150000000</v>
      </c>
      <c r="AE114" s="37">
        <f>160000000-10000000</f>
        <v>150000000</v>
      </c>
      <c r="AF114" s="37"/>
      <c r="AG114" s="37"/>
      <c r="AH114" s="37"/>
      <c r="AI114" s="37"/>
      <c r="AJ114" s="37"/>
      <c r="AK114" s="37"/>
      <c r="AL114" s="37"/>
      <c r="AM114" s="55">
        <f t="shared" si="162"/>
        <v>150000000</v>
      </c>
      <c r="AN114" s="37">
        <f>160000000-10000000</f>
        <v>150000000</v>
      </c>
      <c r="AO114" s="37"/>
      <c r="AP114" s="37"/>
      <c r="AQ114" s="37"/>
      <c r="AR114" s="37"/>
      <c r="AS114" s="37"/>
      <c r="AT114" s="37"/>
      <c r="AU114" s="37"/>
      <c r="AV114" s="55">
        <f t="shared" si="164"/>
        <v>150000000</v>
      </c>
      <c r="AW114" s="37">
        <f>160000000-10000000</f>
        <v>150000000</v>
      </c>
      <c r="AX114" s="37"/>
      <c r="AY114" s="37"/>
      <c r="AZ114" s="37"/>
      <c r="BA114" s="37"/>
      <c r="BB114" s="37"/>
      <c r="BC114" s="37"/>
      <c r="BD114" s="37"/>
      <c r="BE114" s="55">
        <f t="shared" si="166"/>
        <v>150000000</v>
      </c>
      <c r="BF114" s="37">
        <f>160000000-10000000</f>
        <v>150000000</v>
      </c>
      <c r="BG114" s="37"/>
      <c r="BH114" s="37"/>
      <c r="BI114" s="37"/>
      <c r="BJ114" s="37"/>
      <c r="BK114" s="37"/>
      <c r="BL114" s="37"/>
      <c r="BM114" s="37"/>
      <c r="BN114" s="55">
        <f t="shared" si="168"/>
        <v>150000000</v>
      </c>
      <c r="BO114" s="37">
        <f>160000000-10000000</f>
        <v>150000000</v>
      </c>
      <c r="BP114" s="37"/>
      <c r="BQ114" s="37"/>
      <c r="BR114" s="37"/>
      <c r="BS114" s="37"/>
      <c r="BT114" s="37"/>
      <c r="BU114" s="37"/>
      <c r="BV114" s="37"/>
      <c r="BW114" s="55">
        <f t="shared" si="170"/>
        <v>150000000</v>
      </c>
      <c r="BX114" s="37"/>
      <c r="BY114" s="37">
        <f t="shared" si="232"/>
        <v>-150000000</v>
      </c>
      <c r="BZ114" s="37"/>
    </row>
    <row r="115" spans="1:78" ht="30.6" customHeight="1" outlineLevel="3" collapsed="1" thickBot="1" x14ac:dyDescent="0.25">
      <c r="A115" s="27" t="s">
        <v>75</v>
      </c>
      <c r="B115" s="28">
        <f t="shared" si="105"/>
        <v>15</v>
      </c>
      <c r="C115" s="29" t="s">
        <v>76</v>
      </c>
      <c r="D115" s="31">
        <v>56100000</v>
      </c>
      <c r="E115" s="31"/>
      <c r="F115" s="52"/>
      <c r="G115" s="31">
        <f t="shared" si="221"/>
        <v>56100000</v>
      </c>
      <c r="H115" s="30"/>
      <c r="I115" s="31"/>
      <c r="J115" s="32">
        <f>SUM(J116)</f>
        <v>56100000</v>
      </c>
      <c r="K115" s="32">
        <f>SUM(K116)</f>
        <v>0</v>
      </c>
      <c r="L115" s="32">
        <f>SUM(L116)</f>
        <v>0</v>
      </c>
      <c r="M115" s="32">
        <f>SUM(M116)</f>
        <v>0</v>
      </c>
      <c r="N115" s="32">
        <f>SUM(N116)</f>
        <v>0</v>
      </c>
      <c r="O115" s="31">
        <f t="shared" si="137"/>
        <v>56100000</v>
      </c>
      <c r="P115" s="59">
        <f t="shared" si="222"/>
        <v>0</v>
      </c>
      <c r="Q115" s="31"/>
      <c r="R115" s="31">
        <f>SUM(R116)</f>
        <v>61450000</v>
      </c>
      <c r="S115" s="31">
        <f>SUM(S116)</f>
        <v>0</v>
      </c>
      <c r="T115" s="31">
        <f>SUM(T116)</f>
        <v>0</v>
      </c>
      <c r="U115" s="31">
        <f>SUM(U116)</f>
        <v>0</v>
      </c>
      <c r="V115" s="31">
        <f>SUM(V116)</f>
        <v>0</v>
      </c>
      <c r="W115" s="31">
        <f t="shared" si="138"/>
        <v>61450000</v>
      </c>
      <c r="X115" s="31"/>
      <c r="Y115" s="31">
        <v>56100000</v>
      </c>
      <c r="Z115" s="31">
        <f>SUM(Z116)</f>
        <v>0</v>
      </c>
      <c r="AA115" s="31">
        <f>SUM(AA116)</f>
        <v>0</v>
      </c>
      <c r="AB115" s="31">
        <f>SUM(AB116)</f>
        <v>0</v>
      </c>
      <c r="AC115" s="31">
        <f>SUM(AC116)</f>
        <v>0</v>
      </c>
      <c r="AD115" s="31">
        <f t="shared" si="160"/>
        <v>56100000</v>
      </c>
      <c r="AE115" s="31">
        <v>56100000</v>
      </c>
      <c r="AF115" s="31">
        <f t="shared" ref="AF115:AL115" si="254">SUM(AF116)</f>
        <v>0</v>
      </c>
      <c r="AG115" s="31">
        <f t="shared" si="254"/>
        <v>0</v>
      </c>
      <c r="AH115" s="31">
        <f t="shared" si="254"/>
        <v>0</v>
      </c>
      <c r="AI115" s="31">
        <f t="shared" si="254"/>
        <v>0</v>
      </c>
      <c r="AJ115" s="31">
        <f t="shared" si="254"/>
        <v>0</v>
      </c>
      <c r="AK115" s="31">
        <f t="shared" si="254"/>
        <v>0</v>
      </c>
      <c r="AL115" s="31">
        <f t="shared" si="254"/>
        <v>0</v>
      </c>
      <c r="AM115" s="31">
        <f t="shared" si="162"/>
        <v>56100000</v>
      </c>
      <c r="AN115" s="31">
        <v>56100000</v>
      </c>
      <c r="AO115" s="31">
        <f t="shared" ref="AO115:AU115" si="255">SUM(AO116)</f>
        <v>0</v>
      </c>
      <c r="AP115" s="31">
        <f t="shared" si="255"/>
        <v>0</v>
      </c>
      <c r="AQ115" s="31">
        <f t="shared" si="255"/>
        <v>0</v>
      </c>
      <c r="AR115" s="31">
        <f t="shared" si="255"/>
        <v>0</v>
      </c>
      <c r="AS115" s="31">
        <f t="shared" si="255"/>
        <v>0</v>
      </c>
      <c r="AT115" s="31">
        <f t="shared" si="255"/>
        <v>0</v>
      </c>
      <c r="AU115" s="31">
        <f t="shared" si="255"/>
        <v>0</v>
      </c>
      <c r="AV115" s="31">
        <f t="shared" si="164"/>
        <v>56100000</v>
      </c>
      <c r="AW115" s="31">
        <f>56100000+3600000+3000000+21600000+32383000+3060000+120000+168000+5000000</f>
        <v>125031000</v>
      </c>
      <c r="AX115" s="31">
        <f t="shared" ref="AX115:BD115" si="256">SUM(AX116)</f>
        <v>0</v>
      </c>
      <c r="AY115" s="31">
        <f t="shared" si="256"/>
        <v>0</v>
      </c>
      <c r="AZ115" s="31">
        <f t="shared" si="256"/>
        <v>0</v>
      </c>
      <c r="BA115" s="31">
        <f t="shared" si="256"/>
        <v>0</v>
      </c>
      <c r="BB115" s="31">
        <f t="shared" si="256"/>
        <v>0</v>
      </c>
      <c r="BC115" s="31">
        <f t="shared" si="256"/>
        <v>0</v>
      </c>
      <c r="BD115" s="31">
        <f t="shared" si="256"/>
        <v>0</v>
      </c>
      <c r="BE115" s="31">
        <f t="shared" si="166"/>
        <v>125031000</v>
      </c>
      <c r="BF115" s="31">
        <f>56100000+3600000+3000000+21600000+32383000+3060000+120000+168000+5000000</f>
        <v>125031000</v>
      </c>
      <c r="BG115" s="31">
        <f t="shared" ref="BG115:BM115" si="257">SUM(BG116)</f>
        <v>0</v>
      </c>
      <c r="BH115" s="31">
        <f t="shared" si="257"/>
        <v>0</v>
      </c>
      <c r="BI115" s="31">
        <f t="shared" si="257"/>
        <v>0</v>
      </c>
      <c r="BJ115" s="31">
        <f t="shared" si="257"/>
        <v>0</v>
      </c>
      <c r="BK115" s="31">
        <f t="shared" si="257"/>
        <v>0</v>
      </c>
      <c r="BL115" s="31">
        <f t="shared" si="257"/>
        <v>0</v>
      </c>
      <c r="BM115" s="31">
        <f t="shared" si="257"/>
        <v>0</v>
      </c>
      <c r="BN115" s="31">
        <f t="shared" si="168"/>
        <v>125031000</v>
      </c>
      <c r="BO115" s="31">
        <f>56100000+3600000+3000000+21600000+32383000+3060000+120000+168000+5000000</f>
        <v>125031000</v>
      </c>
      <c r="BP115" s="31">
        <f t="shared" ref="BP115:BV115" si="258">SUM(BP116)</f>
        <v>0</v>
      </c>
      <c r="BQ115" s="31">
        <f t="shared" si="258"/>
        <v>0</v>
      </c>
      <c r="BR115" s="31">
        <f t="shared" si="258"/>
        <v>0</v>
      </c>
      <c r="BS115" s="31">
        <f t="shared" si="258"/>
        <v>0</v>
      </c>
      <c r="BT115" s="31">
        <f t="shared" si="258"/>
        <v>0</v>
      </c>
      <c r="BU115" s="31">
        <f t="shared" si="258"/>
        <v>0</v>
      </c>
      <c r="BV115" s="31">
        <f t="shared" si="258"/>
        <v>0</v>
      </c>
      <c r="BW115" s="31">
        <f t="shared" si="170"/>
        <v>125031000</v>
      </c>
      <c r="BX115" s="32">
        <f>BW115</f>
        <v>125031000</v>
      </c>
      <c r="BY115" s="32">
        <f t="shared" si="232"/>
        <v>0</v>
      </c>
      <c r="BZ115" s="32"/>
    </row>
    <row r="116" spans="1:78" ht="30.6" hidden="1" customHeight="1" outlineLevel="4" thickBot="1" x14ac:dyDescent="0.25">
      <c r="A116" s="33"/>
      <c r="B116" s="34">
        <f t="shared" si="105"/>
        <v>0</v>
      </c>
      <c r="C116" s="35"/>
      <c r="D116" s="37"/>
      <c r="E116" s="37"/>
      <c r="F116" s="37"/>
      <c r="G116" s="37">
        <f t="shared" si="221"/>
        <v>0</v>
      </c>
      <c r="H116" s="36" t="s">
        <v>87</v>
      </c>
      <c r="I116" s="37">
        <v>12</v>
      </c>
      <c r="J116" s="38">
        <v>56100000</v>
      </c>
      <c r="K116" s="38"/>
      <c r="L116" s="38"/>
      <c r="M116" s="38"/>
      <c r="N116" s="38"/>
      <c r="O116" s="37">
        <f t="shared" si="137"/>
        <v>56100000</v>
      </c>
      <c r="P116" s="60">
        <f t="shared" si="222"/>
        <v>56100000</v>
      </c>
      <c r="Q116" s="37">
        <v>12</v>
      </c>
      <c r="R116" s="37">
        <f>2100000+59350000</f>
        <v>61450000</v>
      </c>
      <c r="S116" s="37"/>
      <c r="T116" s="37"/>
      <c r="U116" s="37"/>
      <c r="V116" s="37"/>
      <c r="W116" s="55">
        <f t="shared" si="138"/>
        <v>61450000</v>
      </c>
      <c r="X116" s="37">
        <v>12</v>
      </c>
      <c r="Y116" s="37">
        <v>56100000</v>
      </c>
      <c r="Z116" s="37"/>
      <c r="AA116" s="37"/>
      <c r="AB116" s="37"/>
      <c r="AC116" s="37"/>
      <c r="AD116" s="55">
        <f t="shared" si="160"/>
        <v>56100000</v>
      </c>
      <c r="AE116" s="37">
        <v>56100000</v>
      </c>
      <c r="AF116" s="37"/>
      <c r="AG116" s="37"/>
      <c r="AH116" s="37"/>
      <c r="AI116" s="37"/>
      <c r="AJ116" s="37"/>
      <c r="AK116" s="37"/>
      <c r="AL116" s="37"/>
      <c r="AM116" s="55">
        <f t="shared" si="162"/>
        <v>56100000</v>
      </c>
      <c r="AN116" s="37">
        <v>56100000</v>
      </c>
      <c r="AO116" s="37"/>
      <c r="AP116" s="37"/>
      <c r="AQ116" s="37"/>
      <c r="AR116" s="37"/>
      <c r="AS116" s="37"/>
      <c r="AT116" s="37"/>
      <c r="AU116" s="37"/>
      <c r="AV116" s="55">
        <f t="shared" si="164"/>
        <v>56100000</v>
      </c>
      <c r="AW116" s="37">
        <v>56100000</v>
      </c>
      <c r="AX116" s="37"/>
      <c r="AY116" s="37"/>
      <c r="AZ116" s="37"/>
      <c r="BA116" s="37"/>
      <c r="BB116" s="37"/>
      <c r="BC116" s="37"/>
      <c r="BD116" s="37"/>
      <c r="BE116" s="55">
        <f t="shared" si="166"/>
        <v>56100000</v>
      </c>
      <c r="BF116" s="37">
        <v>56100000</v>
      </c>
      <c r="BG116" s="37"/>
      <c r="BH116" s="37"/>
      <c r="BI116" s="37"/>
      <c r="BJ116" s="37"/>
      <c r="BK116" s="37"/>
      <c r="BL116" s="37"/>
      <c r="BM116" s="37"/>
      <c r="BN116" s="55">
        <f t="shared" si="168"/>
        <v>56100000</v>
      </c>
      <c r="BO116" s="37">
        <v>56100000</v>
      </c>
      <c r="BP116" s="37"/>
      <c r="BQ116" s="37"/>
      <c r="BR116" s="37"/>
      <c r="BS116" s="37"/>
      <c r="BT116" s="37"/>
      <c r="BU116" s="37"/>
      <c r="BV116" s="37"/>
      <c r="BW116" s="55">
        <f t="shared" si="170"/>
        <v>56100000</v>
      </c>
      <c r="BX116" s="37"/>
      <c r="BY116" s="37">
        <f t="shared" si="232"/>
        <v>-56100000</v>
      </c>
      <c r="BZ116" s="37"/>
    </row>
    <row r="117" spans="1:78" ht="30.6" customHeight="1" outlineLevel="2" thickBot="1" x14ac:dyDescent="0.25">
      <c r="A117" s="23" t="s">
        <v>77</v>
      </c>
      <c r="B117" s="24">
        <f t="shared" si="105"/>
        <v>12</v>
      </c>
      <c r="C117" s="40" t="s">
        <v>78</v>
      </c>
      <c r="D117" s="26">
        <f>SUM(D118,D122,D126)</f>
        <v>176608000</v>
      </c>
      <c r="E117" s="26">
        <f>SUM(E118,E122,E126)</f>
        <v>0</v>
      </c>
      <c r="F117" s="51"/>
      <c r="G117" s="26">
        <f t="shared" si="221"/>
        <v>176608000</v>
      </c>
      <c r="H117" s="49"/>
      <c r="I117" s="26"/>
      <c r="J117" s="25">
        <f>SUM(J118,J122,J126)</f>
        <v>130777000</v>
      </c>
      <c r="K117" s="25">
        <f>SUM(K118,K122,K126)</f>
        <v>0</v>
      </c>
      <c r="L117" s="25">
        <f>SUM(L118,L122,L126)</f>
        <v>0</v>
      </c>
      <c r="M117" s="25">
        <f>SUM(M118,M122,M126)</f>
        <v>0</v>
      </c>
      <c r="N117" s="25">
        <f>SUM(N118,N122,N126)</f>
        <v>0</v>
      </c>
      <c r="O117" s="26">
        <f t="shared" si="137"/>
        <v>130777000</v>
      </c>
      <c r="P117" s="58">
        <f t="shared" si="222"/>
        <v>-45831000</v>
      </c>
      <c r="Q117" s="26"/>
      <c r="R117" s="26">
        <f>SUM(R118,R122,R126)</f>
        <v>186477000</v>
      </c>
      <c r="S117" s="26">
        <f>SUM(S118,S122,S126)</f>
        <v>0</v>
      </c>
      <c r="T117" s="26">
        <f>SUM(T118,T122,T126)</f>
        <v>0</v>
      </c>
      <c r="U117" s="26">
        <f>SUM(U118,U122,U126)</f>
        <v>0</v>
      </c>
      <c r="V117" s="26">
        <f>SUM(V118,V122,V126)</f>
        <v>0</v>
      </c>
      <c r="W117" s="26">
        <f t="shared" si="138"/>
        <v>186477000</v>
      </c>
      <c r="X117" s="26"/>
      <c r="Y117" s="26">
        <f>SUM(Y118,Y120,Y122,Y126)</f>
        <v>175277000</v>
      </c>
      <c r="Z117" s="26">
        <f t="shared" ref="Z117:AC117" si="259">SUM(Z118,Z120,Z122,Z126)</f>
        <v>0</v>
      </c>
      <c r="AA117" s="26">
        <f t="shared" si="259"/>
        <v>0</v>
      </c>
      <c r="AB117" s="26">
        <f t="shared" si="259"/>
        <v>0</v>
      </c>
      <c r="AC117" s="26">
        <f t="shared" si="259"/>
        <v>0</v>
      </c>
      <c r="AD117" s="26">
        <f t="shared" si="160"/>
        <v>175277000</v>
      </c>
      <c r="AE117" s="26">
        <f>SUM(AE118,AE120,AE122,AE126)</f>
        <v>175277000</v>
      </c>
      <c r="AF117" s="26">
        <f t="shared" ref="AF117:AL117" si="260">SUM(AF118,AF120,AF122,AF126)</f>
        <v>0</v>
      </c>
      <c r="AG117" s="26">
        <f t="shared" si="260"/>
        <v>0</v>
      </c>
      <c r="AH117" s="26">
        <f t="shared" si="260"/>
        <v>0</v>
      </c>
      <c r="AI117" s="26">
        <f t="shared" si="260"/>
        <v>0</v>
      </c>
      <c r="AJ117" s="26">
        <f t="shared" si="260"/>
        <v>0</v>
      </c>
      <c r="AK117" s="26">
        <f t="shared" si="260"/>
        <v>0</v>
      </c>
      <c r="AL117" s="26">
        <f t="shared" si="260"/>
        <v>0</v>
      </c>
      <c r="AM117" s="26">
        <f t="shared" si="162"/>
        <v>175277000</v>
      </c>
      <c r="AN117" s="26">
        <f>SUM(AN118,AN120,AN122,AN126)</f>
        <v>175277000</v>
      </c>
      <c r="AO117" s="26">
        <f t="shared" ref="AO117:AU117" si="261">SUM(AO118,AO120,AO122,AO126)</f>
        <v>0</v>
      </c>
      <c r="AP117" s="26">
        <f t="shared" si="261"/>
        <v>0</v>
      </c>
      <c r="AQ117" s="26">
        <f t="shared" si="261"/>
        <v>0</v>
      </c>
      <c r="AR117" s="26">
        <f t="shared" si="261"/>
        <v>0</v>
      </c>
      <c r="AS117" s="26">
        <f t="shared" si="261"/>
        <v>0</v>
      </c>
      <c r="AT117" s="26">
        <f t="shared" si="261"/>
        <v>0</v>
      </c>
      <c r="AU117" s="26">
        <f t="shared" si="261"/>
        <v>0</v>
      </c>
      <c r="AV117" s="26">
        <f t="shared" si="164"/>
        <v>175277000</v>
      </c>
      <c r="AW117" s="26">
        <f>SUM(AW118,AW120,AW122,AW126)</f>
        <v>96566000</v>
      </c>
      <c r="AX117" s="26">
        <f t="shared" ref="AX117:BD117" si="262">SUM(AX118,AX120,AX122,AX126)</f>
        <v>0</v>
      </c>
      <c r="AY117" s="26">
        <f t="shared" si="262"/>
        <v>0</v>
      </c>
      <c r="AZ117" s="26">
        <f t="shared" si="262"/>
        <v>0</v>
      </c>
      <c r="BA117" s="26">
        <f t="shared" si="262"/>
        <v>0</v>
      </c>
      <c r="BB117" s="26">
        <f t="shared" si="262"/>
        <v>0</v>
      </c>
      <c r="BC117" s="26">
        <f t="shared" si="262"/>
        <v>0</v>
      </c>
      <c r="BD117" s="26">
        <f t="shared" si="262"/>
        <v>0</v>
      </c>
      <c r="BE117" s="26">
        <f t="shared" si="166"/>
        <v>96566000</v>
      </c>
      <c r="BF117" s="26">
        <f>SUM(BF118,BF120,BF122,BF126)</f>
        <v>96566000</v>
      </c>
      <c r="BG117" s="26">
        <f t="shared" ref="BG117:BM117" si="263">SUM(BG118,BG120,BG122,BG126)</f>
        <v>0</v>
      </c>
      <c r="BH117" s="26">
        <f t="shared" si="263"/>
        <v>0</v>
      </c>
      <c r="BI117" s="26">
        <f t="shared" si="263"/>
        <v>0</v>
      </c>
      <c r="BJ117" s="26">
        <f t="shared" si="263"/>
        <v>0</v>
      </c>
      <c r="BK117" s="26">
        <f t="shared" si="263"/>
        <v>0</v>
      </c>
      <c r="BL117" s="26">
        <f t="shared" si="263"/>
        <v>0</v>
      </c>
      <c r="BM117" s="26">
        <f t="shared" si="263"/>
        <v>0</v>
      </c>
      <c r="BN117" s="26">
        <f t="shared" si="168"/>
        <v>96566000</v>
      </c>
      <c r="BO117" s="26">
        <f>SUM(BO118,BO120,BO122,BO126)</f>
        <v>96566000</v>
      </c>
      <c r="BP117" s="26">
        <f t="shared" ref="BP117:BV117" si="264">SUM(BP118,BP120,BP122,BP126)</f>
        <v>0</v>
      </c>
      <c r="BQ117" s="26">
        <f t="shared" si="264"/>
        <v>0</v>
      </c>
      <c r="BR117" s="26">
        <f t="shared" si="264"/>
        <v>0</v>
      </c>
      <c r="BS117" s="26">
        <f t="shared" si="264"/>
        <v>0</v>
      </c>
      <c r="BT117" s="26">
        <f t="shared" si="264"/>
        <v>0</v>
      </c>
      <c r="BU117" s="26">
        <f t="shared" si="264"/>
        <v>0</v>
      </c>
      <c r="BV117" s="26">
        <f t="shared" si="264"/>
        <v>0</v>
      </c>
      <c r="BW117" s="26">
        <f t="shared" si="170"/>
        <v>96566000</v>
      </c>
      <c r="BX117" s="26">
        <f t="shared" ref="BX117" si="265">SUM(BX118,BX120,BX122,BX126)</f>
        <v>96566000</v>
      </c>
      <c r="BY117" s="26">
        <f t="shared" si="232"/>
        <v>0</v>
      </c>
      <c r="BZ117" s="26"/>
    </row>
    <row r="118" spans="1:78" ht="30.6" customHeight="1" outlineLevel="3" collapsed="1" thickBot="1" x14ac:dyDescent="0.25">
      <c r="A118" s="27" t="s">
        <v>79</v>
      </c>
      <c r="B118" s="28">
        <f t="shared" si="105"/>
        <v>15</v>
      </c>
      <c r="C118" s="29" t="s">
        <v>80</v>
      </c>
      <c r="D118" s="31">
        <v>35847000</v>
      </c>
      <c r="E118" s="31"/>
      <c r="F118" s="52"/>
      <c r="G118" s="31">
        <f t="shared" si="221"/>
        <v>35847000</v>
      </c>
      <c r="H118" s="30"/>
      <c r="I118" s="31"/>
      <c r="J118" s="32">
        <f>SUM(J119)</f>
        <v>35877000</v>
      </c>
      <c r="K118" s="32">
        <f>SUM(K119)</f>
        <v>0</v>
      </c>
      <c r="L118" s="32">
        <f>SUM(L119)</f>
        <v>0</v>
      </c>
      <c r="M118" s="32">
        <f>SUM(M119)</f>
        <v>0</v>
      </c>
      <c r="N118" s="32">
        <f>SUM(N119)</f>
        <v>0</v>
      </c>
      <c r="O118" s="31">
        <f t="shared" si="137"/>
        <v>35877000</v>
      </c>
      <c r="P118" s="59">
        <f t="shared" si="222"/>
        <v>30000</v>
      </c>
      <c r="Q118" s="31"/>
      <c r="R118" s="31">
        <f>SUM(R119)</f>
        <v>35877000</v>
      </c>
      <c r="S118" s="31">
        <f>SUM(S119)</f>
        <v>0</v>
      </c>
      <c r="T118" s="31">
        <f>SUM(T119)</f>
        <v>0</v>
      </c>
      <c r="U118" s="31">
        <f>SUM(U119)</f>
        <v>0</v>
      </c>
      <c r="V118" s="31">
        <f>SUM(V119)</f>
        <v>0</v>
      </c>
      <c r="W118" s="31">
        <f t="shared" si="138"/>
        <v>35877000</v>
      </c>
      <c r="X118" s="31"/>
      <c r="Y118" s="31">
        <f t="shared" ref="Y118:BV118" si="266">SUM(Y119)</f>
        <v>35877000</v>
      </c>
      <c r="Z118" s="31">
        <f t="shared" si="266"/>
        <v>0</v>
      </c>
      <c r="AA118" s="31">
        <f t="shared" si="266"/>
        <v>0</v>
      </c>
      <c r="AB118" s="31">
        <f t="shared" si="266"/>
        <v>0</v>
      </c>
      <c r="AC118" s="31">
        <f t="shared" si="266"/>
        <v>0</v>
      </c>
      <c r="AD118" s="31">
        <f t="shared" si="160"/>
        <v>35877000</v>
      </c>
      <c r="AE118" s="31">
        <f t="shared" si="266"/>
        <v>35877000</v>
      </c>
      <c r="AF118" s="31">
        <f t="shared" si="266"/>
        <v>0</v>
      </c>
      <c r="AG118" s="31">
        <f t="shared" si="266"/>
        <v>0</v>
      </c>
      <c r="AH118" s="31">
        <f t="shared" si="266"/>
        <v>0</v>
      </c>
      <c r="AI118" s="31">
        <f t="shared" si="266"/>
        <v>0</v>
      </c>
      <c r="AJ118" s="31">
        <f t="shared" si="266"/>
        <v>0</v>
      </c>
      <c r="AK118" s="31">
        <f t="shared" si="266"/>
        <v>0</v>
      </c>
      <c r="AL118" s="31">
        <f t="shared" si="266"/>
        <v>0</v>
      </c>
      <c r="AM118" s="31">
        <f t="shared" si="162"/>
        <v>35877000</v>
      </c>
      <c r="AN118" s="31">
        <f t="shared" si="266"/>
        <v>35877000</v>
      </c>
      <c r="AO118" s="31">
        <f t="shared" si="266"/>
        <v>0</v>
      </c>
      <c r="AP118" s="31">
        <f t="shared" si="266"/>
        <v>0</v>
      </c>
      <c r="AQ118" s="31">
        <f t="shared" si="266"/>
        <v>0</v>
      </c>
      <c r="AR118" s="31">
        <f t="shared" si="266"/>
        <v>0</v>
      </c>
      <c r="AS118" s="31">
        <f t="shared" si="266"/>
        <v>0</v>
      </c>
      <c r="AT118" s="31">
        <f t="shared" si="266"/>
        <v>0</v>
      </c>
      <c r="AU118" s="31">
        <f t="shared" si="266"/>
        <v>0</v>
      </c>
      <c r="AV118" s="31">
        <f t="shared" si="164"/>
        <v>35877000</v>
      </c>
      <c r="AW118" s="31">
        <f t="shared" si="266"/>
        <v>35877000</v>
      </c>
      <c r="AX118" s="31">
        <f t="shared" si="266"/>
        <v>0</v>
      </c>
      <c r="AY118" s="31">
        <f t="shared" si="266"/>
        <v>0</v>
      </c>
      <c r="AZ118" s="31">
        <f t="shared" si="266"/>
        <v>0</v>
      </c>
      <c r="BA118" s="31">
        <f t="shared" si="266"/>
        <v>0</v>
      </c>
      <c r="BB118" s="31">
        <f t="shared" si="266"/>
        <v>0</v>
      </c>
      <c r="BC118" s="31">
        <f t="shared" si="266"/>
        <v>0</v>
      </c>
      <c r="BD118" s="31">
        <f t="shared" si="266"/>
        <v>0</v>
      </c>
      <c r="BE118" s="31">
        <f t="shared" si="166"/>
        <v>35877000</v>
      </c>
      <c r="BF118" s="31">
        <f t="shared" si="266"/>
        <v>35877000</v>
      </c>
      <c r="BG118" s="31">
        <f t="shared" si="266"/>
        <v>0</v>
      </c>
      <c r="BH118" s="31">
        <f t="shared" si="266"/>
        <v>0</v>
      </c>
      <c r="BI118" s="31">
        <f t="shared" si="266"/>
        <v>0</v>
      </c>
      <c r="BJ118" s="31">
        <f t="shared" si="266"/>
        <v>0</v>
      </c>
      <c r="BK118" s="31">
        <f t="shared" si="266"/>
        <v>0</v>
      </c>
      <c r="BL118" s="31">
        <f t="shared" si="266"/>
        <v>0</v>
      </c>
      <c r="BM118" s="31">
        <f t="shared" si="266"/>
        <v>0</v>
      </c>
      <c r="BN118" s="31">
        <f t="shared" si="168"/>
        <v>35877000</v>
      </c>
      <c r="BO118" s="31">
        <f t="shared" si="266"/>
        <v>35877000</v>
      </c>
      <c r="BP118" s="31">
        <f t="shared" si="266"/>
        <v>0</v>
      </c>
      <c r="BQ118" s="31">
        <f t="shared" si="266"/>
        <v>0</v>
      </c>
      <c r="BR118" s="31">
        <f t="shared" si="266"/>
        <v>0</v>
      </c>
      <c r="BS118" s="31">
        <f t="shared" si="266"/>
        <v>0</v>
      </c>
      <c r="BT118" s="31">
        <f t="shared" si="266"/>
        <v>0</v>
      </c>
      <c r="BU118" s="31">
        <f t="shared" si="266"/>
        <v>0</v>
      </c>
      <c r="BV118" s="31">
        <f t="shared" si="266"/>
        <v>0</v>
      </c>
      <c r="BW118" s="31">
        <f t="shared" si="170"/>
        <v>35877000</v>
      </c>
      <c r="BX118" s="32">
        <f>BW118</f>
        <v>35877000</v>
      </c>
      <c r="BY118" s="32">
        <f t="shared" si="232"/>
        <v>0</v>
      </c>
      <c r="BZ118" s="32"/>
    </row>
    <row r="119" spans="1:78" ht="30.6" hidden="1" customHeight="1" outlineLevel="4" thickBot="1" x14ac:dyDescent="0.25">
      <c r="A119" s="33"/>
      <c r="B119" s="34">
        <f t="shared" ref="B119:B127" si="267">LEN(A119)</f>
        <v>0</v>
      </c>
      <c r="C119" s="35"/>
      <c r="D119" s="37"/>
      <c r="E119" s="37"/>
      <c r="F119" s="37"/>
      <c r="G119" s="37">
        <f t="shared" si="221"/>
        <v>0</v>
      </c>
      <c r="H119" s="36" t="s">
        <v>86</v>
      </c>
      <c r="I119" s="37">
        <v>13</v>
      </c>
      <c r="J119" s="38">
        <v>35877000</v>
      </c>
      <c r="K119" s="38"/>
      <c r="L119" s="38"/>
      <c r="M119" s="38"/>
      <c r="N119" s="38"/>
      <c r="O119" s="37">
        <f t="shared" si="137"/>
        <v>35877000</v>
      </c>
      <c r="P119" s="60">
        <f t="shared" si="222"/>
        <v>35877000</v>
      </c>
      <c r="Q119" s="37">
        <v>13</v>
      </c>
      <c r="R119" s="37">
        <f>39000000-3123000</f>
        <v>35877000</v>
      </c>
      <c r="S119" s="37"/>
      <c r="T119" s="37"/>
      <c r="U119" s="37"/>
      <c r="V119" s="37"/>
      <c r="W119" s="55">
        <f t="shared" si="138"/>
        <v>35877000</v>
      </c>
      <c r="X119" s="37">
        <v>13</v>
      </c>
      <c r="Y119" s="37">
        <f>39000000-3123000</f>
        <v>35877000</v>
      </c>
      <c r="Z119" s="37"/>
      <c r="AA119" s="37"/>
      <c r="AB119" s="37"/>
      <c r="AC119" s="37"/>
      <c r="AD119" s="55">
        <f t="shared" si="160"/>
        <v>35877000</v>
      </c>
      <c r="AE119" s="37">
        <f>39000000-3123000</f>
        <v>35877000</v>
      </c>
      <c r="AF119" s="37"/>
      <c r="AG119" s="37"/>
      <c r="AH119" s="37"/>
      <c r="AI119" s="37"/>
      <c r="AJ119" s="37"/>
      <c r="AK119" s="37"/>
      <c r="AL119" s="37"/>
      <c r="AM119" s="55">
        <f t="shared" si="162"/>
        <v>35877000</v>
      </c>
      <c r="AN119" s="37">
        <f>39000000-3123000</f>
        <v>35877000</v>
      </c>
      <c r="AO119" s="37"/>
      <c r="AP119" s="37"/>
      <c r="AQ119" s="37"/>
      <c r="AR119" s="37"/>
      <c r="AS119" s="37"/>
      <c r="AT119" s="37"/>
      <c r="AU119" s="37"/>
      <c r="AV119" s="55">
        <f t="shared" si="164"/>
        <v>35877000</v>
      </c>
      <c r="AW119" s="37">
        <f>39000000-3123000</f>
        <v>35877000</v>
      </c>
      <c r="AX119" s="37"/>
      <c r="AY119" s="37"/>
      <c r="AZ119" s="37"/>
      <c r="BA119" s="37"/>
      <c r="BB119" s="37"/>
      <c r="BC119" s="37"/>
      <c r="BD119" s="37"/>
      <c r="BE119" s="55">
        <f t="shared" si="166"/>
        <v>35877000</v>
      </c>
      <c r="BF119" s="37">
        <f>39000000-3123000</f>
        <v>35877000</v>
      </c>
      <c r="BG119" s="37"/>
      <c r="BH119" s="37"/>
      <c r="BI119" s="37"/>
      <c r="BJ119" s="37"/>
      <c r="BK119" s="37"/>
      <c r="BL119" s="37"/>
      <c r="BM119" s="37"/>
      <c r="BN119" s="55">
        <f t="shared" si="168"/>
        <v>35877000</v>
      </c>
      <c r="BO119" s="37">
        <f>39000000-3123000</f>
        <v>35877000</v>
      </c>
      <c r="BP119" s="37"/>
      <c r="BQ119" s="37"/>
      <c r="BR119" s="37"/>
      <c r="BS119" s="37"/>
      <c r="BT119" s="37"/>
      <c r="BU119" s="37"/>
      <c r="BV119" s="37"/>
      <c r="BW119" s="55">
        <f t="shared" si="170"/>
        <v>35877000</v>
      </c>
      <c r="BX119" s="37"/>
      <c r="BY119" s="37">
        <f t="shared" si="232"/>
        <v>-35877000</v>
      </c>
      <c r="BZ119" s="37"/>
    </row>
    <row r="120" spans="1:78" ht="30.6" customHeight="1" outlineLevel="3" collapsed="1" thickBot="1" x14ac:dyDescent="0.25">
      <c r="A120" s="27" t="s">
        <v>81</v>
      </c>
      <c r="B120" s="28"/>
      <c r="C120" s="29" t="s">
        <v>82</v>
      </c>
      <c r="D120" s="31"/>
      <c r="E120" s="31"/>
      <c r="F120" s="52"/>
      <c r="G120" s="31"/>
      <c r="H120" s="30"/>
      <c r="I120" s="31"/>
      <c r="J120" s="32"/>
      <c r="K120" s="32"/>
      <c r="L120" s="32"/>
      <c r="M120" s="32"/>
      <c r="N120" s="32"/>
      <c r="O120" s="31"/>
      <c r="P120" s="59"/>
      <c r="Q120" s="31"/>
      <c r="R120" s="31"/>
      <c r="S120" s="31"/>
      <c r="T120" s="31"/>
      <c r="U120" s="31"/>
      <c r="V120" s="31"/>
      <c r="W120" s="31"/>
      <c r="X120" s="31"/>
      <c r="Y120" s="31">
        <f t="shared" ref="Y120:BV120" si="268">SUM(Y121)</f>
        <v>0</v>
      </c>
      <c r="Z120" s="31">
        <f t="shared" si="268"/>
        <v>0</v>
      </c>
      <c r="AA120" s="31">
        <f t="shared" si="268"/>
        <v>0</v>
      </c>
      <c r="AB120" s="31">
        <f t="shared" si="268"/>
        <v>0</v>
      </c>
      <c r="AC120" s="31">
        <f t="shared" si="268"/>
        <v>0</v>
      </c>
      <c r="AD120" s="31">
        <f t="shared" ref="AD120" si="269">SUM(Y120:AC120)</f>
        <v>0</v>
      </c>
      <c r="AE120" s="31">
        <f t="shared" si="268"/>
        <v>0</v>
      </c>
      <c r="AF120" s="31">
        <f t="shared" si="268"/>
        <v>0</v>
      </c>
      <c r="AG120" s="31">
        <f t="shared" si="268"/>
        <v>0</v>
      </c>
      <c r="AH120" s="31">
        <f t="shared" si="268"/>
        <v>0</v>
      </c>
      <c r="AI120" s="31">
        <f t="shared" si="268"/>
        <v>0</v>
      </c>
      <c r="AJ120" s="31">
        <f t="shared" si="268"/>
        <v>0</v>
      </c>
      <c r="AK120" s="31">
        <f t="shared" si="268"/>
        <v>0</v>
      </c>
      <c r="AL120" s="31">
        <f t="shared" si="268"/>
        <v>0</v>
      </c>
      <c r="AM120" s="31">
        <f t="shared" ref="AM120" si="270">SUM(AE120:AL120)</f>
        <v>0</v>
      </c>
      <c r="AN120" s="31">
        <f t="shared" si="268"/>
        <v>0</v>
      </c>
      <c r="AO120" s="31">
        <f t="shared" si="268"/>
        <v>0</v>
      </c>
      <c r="AP120" s="31">
        <f t="shared" si="268"/>
        <v>0</v>
      </c>
      <c r="AQ120" s="31">
        <f t="shared" si="268"/>
        <v>0</v>
      </c>
      <c r="AR120" s="31">
        <f t="shared" si="268"/>
        <v>0</v>
      </c>
      <c r="AS120" s="31">
        <f t="shared" si="268"/>
        <v>0</v>
      </c>
      <c r="AT120" s="31">
        <f t="shared" si="268"/>
        <v>0</v>
      </c>
      <c r="AU120" s="31">
        <f t="shared" si="268"/>
        <v>0</v>
      </c>
      <c r="AV120" s="31">
        <f t="shared" ref="AV120" si="271">SUM(AN120:AU120)</f>
        <v>0</v>
      </c>
      <c r="AW120" s="31">
        <f t="shared" si="268"/>
        <v>0</v>
      </c>
      <c r="AX120" s="31">
        <f t="shared" si="268"/>
        <v>0</v>
      </c>
      <c r="AY120" s="31">
        <f t="shared" si="268"/>
        <v>0</v>
      </c>
      <c r="AZ120" s="31">
        <f t="shared" si="268"/>
        <v>0</v>
      </c>
      <c r="BA120" s="31">
        <f t="shared" si="268"/>
        <v>0</v>
      </c>
      <c r="BB120" s="31">
        <f t="shared" si="268"/>
        <v>0</v>
      </c>
      <c r="BC120" s="31">
        <f t="shared" si="268"/>
        <v>0</v>
      </c>
      <c r="BD120" s="31">
        <f t="shared" si="268"/>
        <v>0</v>
      </c>
      <c r="BE120" s="31">
        <f t="shared" ref="BE120" si="272">SUM(AW120:BD120)</f>
        <v>0</v>
      </c>
      <c r="BF120" s="31">
        <f t="shared" si="268"/>
        <v>0</v>
      </c>
      <c r="BG120" s="31">
        <f t="shared" si="268"/>
        <v>0</v>
      </c>
      <c r="BH120" s="31">
        <f t="shared" si="268"/>
        <v>0</v>
      </c>
      <c r="BI120" s="31">
        <f t="shared" si="268"/>
        <v>0</v>
      </c>
      <c r="BJ120" s="31">
        <f t="shared" si="268"/>
        <v>0</v>
      </c>
      <c r="BK120" s="31">
        <f t="shared" si="268"/>
        <v>0</v>
      </c>
      <c r="BL120" s="31">
        <f t="shared" si="268"/>
        <v>0</v>
      </c>
      <c r="BM120" s="31">
        <f t="shared" si="268"/>
        <v>0</v>
      </c>
      <c r="BN120" s="31">
        <f t="shared" ref="BN120" si="273">SUM(BF120:BM120)</f>
        <v>0</v>
      </c>
      <c r="BO120" s="31">
        <f t="shared" si="268"/>
        <v>0</v>
      </c>
      <c r="BP120" s="31">
        <f t="shared" si="268"/>
        <v>0</v>
      </c>
      <c r="BQ120" s="31">
        <f t="shared" si="268"/>
        <v>0</v>
      </c>
      <c r="BR120" s="31">
        <f t="shared" si="268"/>
        <v>0</v>
      </c>
      <c r="BS120" s="31">
        <f t="shared" si="268"/>
        <v>0</v>
      </c>
      <c r="BT120" s="31">
        <f t="shared" si="268"/>
        <v>0</v>
      </c>
      <c r="BU120" s="31">
        <f t="shared" si="268"/>
        <v>0</v>
      </c>
      <c r="BV120" s="31">
        <f t="shared" si="268"/>
        <v>0</v>
      </c>
      <c r="BW120" s="31">
        <f t="shared" ref="BW120" si="274">SUM(BO120:BV120)</f>
        <v>0</v>
      </c>
      <c r="BX120" s="32">
        <f>BW120</f>
        <v>0</v>
      </c>
      <c r="BY120" s="32">
        <f t="shared" si="232"/>
        <v>0</v>
      </c>
      <c r="BZ120" s="32"/>
    </row>
    <row r="121" spans="1:78" ht="30.6" hidden="1" customHeight="1" outlineLevel="4" thickBot="1" x14ac:dyDescent="0.25">
      <c r="A121" s="33"/>
      <c r="B121" s="34"/>
      <c r="C121" s="35"/>
      <c r="D121" s="37"/>
      <c r="E121" s="37"/>
      <c r="F121" s="37"/>
      <c r="G121" s="37"/>
      <c r="H121" s="36"/>
      <c r="I121" s="37"/>
      <c r="J121" s="38"/>
      <c r="K121" s="38"/>
      <c r="L121" s="38"/>
      <c r="M121" s="38"/>
      <c r="N121" s="38"/>
      <c r="O121" s="37"/>
      <c r="P121" s="60"/>
      <c r="Q121" s="37"/>
      <c r="R121" s="37"/>
      <c r="S121" s="37"/>
      <c r="T121" s="37"/>
      <c r="U121" s="37"/>
      <c r="V121" s="37"/>
      <c r="W121" s="55"/>
      <c r="X121" s="37"/>
      <c r="Y121" s="37"/>
      <c r="Z121" s="37"/>
      <c r="AA121" s="37"/>
      <c r="AB121" s="37"/>
      <c r="AC121" s="37"/>
      <c r="AD121" s="55"/>
      <c r="AE121" s="37"/>
      <c r="AF121" s="37"/>
      <c r="AG121" s="37"/>
      <c r="AH121" s="37"/>
      <c r="AI121" s="37"/>
      <c r="AJ121" s="37"/>
      <c r="AK121" s="37"/>
      <c r="AL121" s="37"/>
      <c r="AM121" s="55"/>
      <c r="AN121" s="37"/>
      <c r="AO121" s="37"/>
      <c r="AP121" s="37"/>
      <c r="AQ121" s="37"/>
      <c r="AR121" s="37"/>
      <c r="AS121" s="37"/>
      <c r="AT121" s="37"/>
      <c r="AU121" s="37"/>
      <c r="AV121" s="55"/>
      <c r="AW121" s="37"/>
      <c r="AX121" s="37"/>
      <c r="AY121" s="37"/>
      <c r="AZ121" s="37"/>
      <c r="BA121" s="37"/>
      <c r="BB121" s="37"/>
      <c r="BC121" s="37"/>
      <c r="BD121" s="37"/>
      <c r="BE121" s="55"/>
      <c r="BF121" s="37"/>
      <c r="BG121" s="37"/>
      <c r="BH121" s="37"/>
      <c r="BI121" s="37"/>
      <c r="BJ121" s="37"/>
      <c r="BK121" s="37"/>
      <c r="BL121" s="37"/>
      <c r="BM121" s="37"/>
      <c r="BN121" s="55"/>
      <c r="BO121" s="37"/>
      <c r="BP121" s="37"/>
      <c r="BQ121" s="37"/>
      <c r="BR121" s="37"/>
      <c r="BS121" s="37"/>
      <c r="BT121" s="37"/>
      <c r="BU121" s="37"/>
      <c r="BV121" s="37"/>
      <c r="BW121" s="55"/>
      <c r="BX121" s="37"/>
      <c r="BY121" s="37">
        <f t="shared" si="232"/>
        <v>0</v>
      </c>
      <c r="BZ121" s="37"/>
    </row>
    <row r="122" spans="1:78" ht="48" customHeight="1" outlineLevel="3" collapsed="1" thickBot="1" x14ac:dyDescent="0.25">
      <c r="A122" s="27" t="s">
        <v>83</v>
      </c>
      <c r="B122" s="28">
        <f t="shared" si="267"/>
        <v>15</v>
      </c>
      <c r="C122" s="29" t="s">
        <v>84</v>
      </c>
      <c r="D122" s="31">
        <v>128761000</v>
      </c>
      <c r="E122" s="31"/>
      <c r="F122" s="52"/>
      <c r="G122" s="31">
        <f t="shared" si="221"/>
        <v>128761000</v>
      </c>
      <c r="H122" s="30"/>
      <c r="I122" s="31"/>
      <c r="J122" s="32">
        <f>SUM(J123:J125)</f>
        <v>82900000</v>
      </c>
      <c r="K122" s="32">
        <f>SUM(K123:K125)</f>
        <v>0</v>
      </c>
      <c r="L122" s="32">
        <f>SUM(L123:L125)</f>
        <v>0</v>
      </c>
      <c r="M122" s="32">
        <f>SUM(M123:M125)</f>
        <v>0</v>
      </c>
      <c r="N122" s="32">
        <f>SUM(N123:N125)</f>
        <v>0</v>
      </c>
      <c r="O122" s="31">
        <f t="shared" si="137"/>
        <v>82900000</v>
      </c>
      <c r="P122" s="59">
        <f t="shared" si="222"/>
        <v>-45861000</v>
      </c>
      <c r="Q122" s="31"/>
      <c r="R122" s="31">
        <f>SUM(R123:R125)</f>
        <v>138600000</v>
      </c>
      <c r="S122" s="31">
        <f>SUM(S123:S125)</f>
        <v>0</v>
      </c>
      <c r="T122" s="31">
        <f>SUM(T123:T125)</f>
        <v>0</v>
      </c>
      <c r="U122" s="31">
        <f>SUM(U123:U125)</f>
        <v>0</v>
      </c>
      <c r="V122" s="31">
        <f>SUM(V123:V125)</f>
        <v>0</v>
      </c>
      <c r="W122" s="31">
        <f t="shared" si="138"/>
        <v>138600000</v>
      </c>
      <c r="X122" s="31"/>
      <c r="Y122" s="31">
        <v>127400000</v>
      </c>
      <c r="Z122" s="31">
        <f>SUM(Z123:Z125)</f>
        <v>0</v>
      </c>
      <c r="AA122" s="31">
        <f>SUM(AA123:AA125)</f>
        <v>0</v>
      </c>
      <c r="AB122" s="31">
        <f>SUM(AB123:AB125)</f>
        <v>0</v>
      </c>
      <c r="AC122" s="31">
        <f>SUM(AC123:AC125)</f>
        <v>0</v>
      </c>
      <c r="AD122" s="31">
        <f t="shared" si="160"/>
        <v>127400000</v>
      </c>
      <c r="AE122" s="31">
        <v>127400000</v>
      </c>
      <c r="AF122" s="31">
        <f t="shared" ref="AF122:AL122" si="275">SUM(AF123:AF125)</f>
        <v>0</v>
      </c>
      <c r="AG122" s="31">
        <f t="shared" si="275"/>
        <v>0</v>
      </c>
      <c r="AH122" s="31">
        <f t="shared" si="275"/>
        <v>0</v>
      </c>
      <c r="AI122" s="31">
        <f t="shared" si="275"/>
        <v>0</v>
      </c>
      <c r="AJ122" s="31">
        <f t="shared" si="275"/>
        <v>0</v>
      </c>
      <c r="AK122" s="31">
        <f t="shared" si="275"/>
        <v>0</v>
      </c>
      <c r="AL122" s="31">
        <f t="shared" si="275"/>
        <v>0</v>
      </c>
      <c r="AM122" s="31">
        <f t="shared" si="162"/>
        <v>127400000</v>
      </c>
      <c r="AN122" s="31">
        <v>127400000</v>
      </c>
      <c r="AO122" s="31">
        <f t="shared" ref="AO122:AU122" si="276">SUM(AO123:AO125)</f>
        <v>0</v>
      </c>
      <c r="AP122" s="31">
        <f t="shared" si="276"/>
        <v>0</v>
      </c>
      <c r="AQ122" s="31">
        <f t="shared" si="276"/>
        <v>0</v>
      </c>
      <c r="AR122" s="31">
        <f t="shared" si="276"/>
        <v>0</v>
      </c>
      <c r="AS122" s="31">
        <f t="shared" si="276"/>
        <v>0</v>
      </c>
      <c r="AT122" s="31">
        <f t="shared" si="276"/>
        <v>0</v>
      </c>
      <c r="AU122" s="31">
        <f t="shared" si="276"/>
        <v>0</v>
      </c>
      <c r="AV122" s="31">
        <f t="shared" si="164"/>
        <v>127400000</v>
      </c>
      <c r="AW122" s="31">
        <f>127400000+2620000-118020000</f>
        <v>12000000</v>
      </c>
      <c r="AX122" s="31">
        <f t="shared" ref="AX122:BD122" si="277">SUM(AX123:AX125)</f>
        <v>0</v>
      </c>
      <c r="AY122" s="31">
        <f t="shared" si="277"/>
        <v>0</v>
      </c>
      <c r="AZ122" s="31">
        <f t="shared" si="277"/>
        <v>0</v>
      </c>
      <c r="BA122" s="31">
        <f t="shared" si="277"/>
        <v>0</v>
      </c>
      <c r="BB122" s="31">
        <f t="shared" si="277"/>
        <v>0</v>
      </c>
      <c r="BC122" s="31">
        <f t="shared" si="277"/>
        <v>0</v>
      </c>
      <c r="BD122" s="31">
        <f t="shared" si="277"/>
        <v>0</v>
      </c>
      <c r="BE122" s="31">
        <f t="shared" si="166"/>
        <v>12000000</v>
      </c>
      <c r="BF122" s="31">
        <f>127400000+2620000-118020000</f>
        <v>12000000</v>
      </c>
      <c r="BG122" s="31">
        <f t="shared" ref="BG122:BM122" si="278">SUM(BG123:BG125)</f>
        <v>0</v>
      </c>
      <c r="BH122" s="31">
        <f t="shared" si="278"/>
        <v>0</v>
      </c>
      <c r="BI122" s="31">
        <f t="shared" si="278"/>
        <v>0</v>
      </c>
      <c r="BJ122" s="31">
        <f t="shared" si="278"/>
        <v>0</v>
      </c>
      <c r="BK122" s="31">
        <f t="shared" si="278"/>
        <v>0</v>
      </c>
      <c r="BL122" s="31">
        <f t="shared" si="278"/>
        <v>0</v>
      </c>
      <c r="BM122" s="31">
        <f t="shared" si="278"/>
        <v>0</v>
      </c>
      <c r="BN122" s="31">
        <f t="shared" ref="BN122:BN127" si="279">SUM(BF122:BM122)</f>
        <v>12000000</v>
      </c>
      <c r="BO122" s="31">
        <f>127400000+2620000-118020000</f>
        <v>12000000</v>
      </c>
      <c r="BP122" s="31">
        <f t="shared" ref="BP122:BV122" si="280">SUM(BP123:BP125)</f>
        <v>0</v>
      </c>
      <c r="BQ122" s="31">
        <f t="shared" si="280"/>
        <v>0</v>
      </c>
      <c r="BR122" s="31">
        <f t="shared" si="280"/>
        <v>0</v>
      </c>
      <c r="BS122" s="31">
        <f t="shared" si="280"/>
        <v>0</v>
      </c>
      <c r="BT122" s="31">
        <f t="shared" si="280"/>
        <v>0</v>
      </c>
      <c r="BU122" s="31">
        <f t="shared" si="280"/>
        <v>0</v>
      </c>
      <c r="BV122" s="31">
        <f t="shared" si="280"/>
        <v>0</v>
      </c>
      <c r="BW122" s="31">
        <f t="shared" ref="BW122:BW127" si="281">SUM(BO122:BV122)</f>
        <v>12000000</v>
      </c>
      <c r="BX122" s="32">
        <f>BW122</f>
        <v>12000000</v>
      </c>
      <c r="BY122" s="32">
        <f t="shared" si="232"/>
        <v>0</v>
      </c>
      <c r="BZ122" s="32"/>
    </row>
    <row r="123" spans="1:78" s="39" customFormat="1" ht="30.6" hidden="1" customHeight="1" outlineLevel="4" thickBot="1" x14ac:dyDescent="0.25">
      <c r="A123" s="33"/>
      <c r="B123" s="34">
        <f t="shared" si="267"/>
        <v>0</v>
      </c>
      <c r="C123" s="35"/>
      <c r="D123" s="37"/>
      <c r="E123" s="37"/>
      <c r="F123" s="37"/>
      <c r="G123" s="37">
        <f t="shared" si="221"/>
        <v>0</v>
      </c>
      <c r="H123" s="36" t="s">
        <v>85</v>
      </c>
      <c r="I123" s="37">
        <v>1</v>
      </c>
      <c r="J123" s="38">
        <f>53871000-53871000</f>
        <v>0</v>
      </c>
      <c r="K123" s="38"/>
      <c r="L123" s="38"/>
      <c r="M123" s="38"/>
      <c r="N123" s="38"/>
      <c r="O123" s="55">
        <f t="shared" si="137"/>
        <v>0</v>
      </c>
      <c r="P123" s="60">
        <f t="shared" si="222"/>
        <v>0</v>
      </c>
      <c r="Q123" s="55">
        <v>0</v>
      </c>
      <c r="R123" s="37">
        <v>0</v>
      </c>
      <c r="S123" s="37"/>
      <c r="T123" s="37"/>
      <c r="U123" s="37"/>
      <c r="V123" s="37"/>
      <c r="W123" s="55">
        <f t="shared" si="138"/>
        <v>0</v>
      </c>
      <c r="X123" s="55">
        <v>0</v>
      </c>
      <c r="Y123" s="37">
        <v>0</v>
      </c>
      <c r="Z123" s="37"/>
      <c r="AA123" s="37"/>
      <c r="AB123" s="37"/>
      <c r="AC123" s="37"/>
      <c r="AD123" s="55">
        <f t="shared" si="160"/>
        <v>0</v>
      </c>
      <c r="AE123" s="37">
        <v>0</v>
      </c>
      <c r="AF123" s="37"/>
      <c r="AG123" s="37"/>
      <c r="AH123" s="37"/>
      <c r="AI123" s="37"/>
      <c r="AJ123" s="37"/>
      <c r="AK123" s="37"/>
      <c r="AL123" s="37"/>
      <c r="AM123" s="37">
        <f t="shared" si="162"/>
        <v>0</v>
      </c>
      <c r="AN123" s="37">
        <v>0</v>
      </c>
      <c r="AO123" s="37"/>
      <c r="AP123" s="37"/>
      <c r="AQ123" s="37"/>
      <c r="AR123" s="37"/>
      <c r="AS123" s="37"/>
      <c r="AT123" s="37"/>
      <c r="AU123" s="37"/>
      <c r="AV123" s="55">
        <f t="shared" si="164"/>
        <v>0</v>
      </c>
      <c r="AW123" s="37">
        <v>0</v>
      </c>
      <c r="AX123" s="37"/>
      <c r="AY123" s="37"/>
      <c r="AZ123" s="37"/>
      <c r="BA123" s="37"/>
      <c r="BB123" s="37"/>
      <c r="BC123" s="37"/>
      <c r="BD123" s="37"/>
      <c r="BE123" s="55">
        <f t="shared" si="166"/>
        <v>0</v>
      </c>
      <c r="BF123" s="37">
        <v>0</v>
      </c>
      <c r="BG123" s="37"/>
      <c r="BH123" s="37"/>
      <c r="BI123" s="37"/>
      <c r="BJ123" s="37"/>
      <c r="BK123" s="37"/>
      <c r="BL123" s="37"/>
      <c r="BM123" s="37"/>
      <c r="BN123" s="37">
        <f t="shared" si="279"/>
        <v>0</v>
      </c>
      <c r="BO123" s="37">
        <v>0</v>
      </c>
      <c r="BP123" s="37"/>
      <c r="BQ123" s="37"/>
      <c r="BR123" s="37"/>
      <c r="BS123" s="37"/>
      <c r="BT123" s="37"/>
      <c r="BU123" s="37"/>
      <c r="BV123" s="37"/>
      <c r="BW123" s="37">
        <f t="shared" si="281"/>
        <v>0</v>
      </c>
      <c r="BX123" s="37"/>
      <c r="BY123" s="37">
        <f t="shared" si="232"/>
        <v>0</v>
      </c>
      <c r="BZ123" s="37"/>
    </row>
    <row r="124" spans="1:78" ht="30.6" hidden="1" customHeight="1" outlineLevel="4" thickBot="1" x14ac:dyDescent="0.25">
      <c r="A124" s="33"/>
      <c r="B124" s="34">
        <f t="shared" si="267"/>
        <v>0</v>
      </c>
      <c r="C124" s="35"/>
      <c r="D124" s="37"/>
      <c r="E124" s="37"/>
      <c r="F124" s="37"/>
      <c r="G124" s="37">
        <f t="shared" si="221"/>
        <v>0</v>
      </c>
      <c r="H124" s="36" t="s">
        <v>153</v>
      </c>
      <c r="I124" s="37">
        <v>1</v>
      </c>
      <c r="J124" s="38">
        <v>82900000</v>
      </c>
      <c r="K124" s="38"/>
      <c r="L124" s="38"/>
      <c r="M124" s="38"/>
      <c r="N124" s="38"/>
      <c r="O124" s="55">
        <f t="shared" si="137"/>
        <v>82900000</v>
      </c>
      <c r="P124" s="60">
        <f t="shared" si="222"/>
        <v>82900000</v>
      </c>
      <c r="Q124" s="37">
        <v>1</v>
      </c>
      <c r="R124" s="37">
        <f>82900000+55700000</f>
        <v>138600000</v>
      </c>
      <c r="S124" s="37"/>
      <c r="T124" s="37"/>
      <c r="U124" s="37"/>
      <c r="V124" s="37"/>
      <c r="W124" s="55">
        <f t="shared" si="138"/>
        <v>138600000</v>
      </c>
      <c r="X124" s="37">
        <v>1</v>
      </c>
      <c r="Y124" s="37">
        <v>127400000</v>
      </c>
      <c r="Z124" s="37"/>
      <c r="AA124" s="37"/>
      <c r="AB124" s="37"/>
      <c r="AC124" s="37"/>
      <c r="AD124" s="55">
        <f t="shared" si="160"/>
        <v>127400000</v>
      </c>
      <c r="AE124" s="37">
        <v>127400000</v>
      </c>
      <c r="AF124" s="37"/>
      <c r="AG124" s="37"/>
      <c r="AH124" s="37"/>
      <c r="AI124" s="37"/>
      <c r="AJ124" s="37"/>
      <c r="AK124" s="37"/>
      <c r="AL124" s="37"/>
      <c r="AM124" s="55">
        <f t="shared" si="162"/>
        <v>127400000</v>
      </c>
      <c r="AN124" s="37">
        <v>127400000</v>
      </c>
      <c r="AO124" s="37"/>
      <c r="AP124" s="37"/>
      <c r="AQ124" s="37"/>
      <c r="AR124" s="37"/>
      <c r="AS124" s="37"/>
      <c r="AT124" s="37"/>
      <c r="AU124" s="37"/>
      <c r="AV124" s="55">
        <f t="shared" si="164"/>
        <v>127400000</v>
      </c>
      <c r="AW124" s="37">
        <v>127400000</v>
      </c>
      <c r="AX124" s="37"/>
      <c r="AY124" s="37"/>
      <c r="AZ124" s="37"/>
      <c r="BA124" s="37"/>
      <c r="BB124" s="37"/>
      <c r="BC124" s="37"/>
      <c r="BD124" s="37"/>
      <c r="BE124" s="55">
        <f t="shared" si="166"/>
        <v>127400000</v>
      </c>
      <c r="BF124" s="37">
        <v>127400000</v>
      </c>
      <c r="BG124" s="37"/>
      <c r="BH124" s="37"/>
      <c r="BI124" s="37"/>
      <c r="BJ124" s="37"/>
      <c r="BK124" s="37"/>
      <c r="BL124" s="37"/>
      <c r="BM124" s="37"/>
      <c r="BN124" s="55">
        <f t="shared" si="279"/>
        <v>127400000</v>
      </c>
      <c r="BO124" s="37">
        <v>127400000</v>
      </c>
      <c r="BP124" s="37"/>
      <c r="BQ124" s="37"/>
      <c r="BR124" s="37"/>
      <c r="BS124" s="37"/>
      <c r="BT124" s="37"/>
      <c r="BU124" s="37"/>
      <c r="BV124" s="37"/>
      <c r="BW124" s="55">
        <f t="shared" si="281"/>
        <v>127400000</v>
      </c>
      <c r="BX124" s="37"/>
      <c r="BY124" s="37">
        <f t="shared" si="232"/>
        <v>-127400000</v>
      </c>
      <c r="BZ124" s="37"/>
    </row>
    <row r="125" spans="1:78" ht="30.6" hidden="1" customHeight="1" outlineLevel="4" thickBot="1" x14ac:dyDescent="0.25">
      <c r="A125" s="33"/>
      <c r="B125" s="34">
        <f t="shared" si="267"/>
        <v>0</v>
      </c>
      <c r="C125" s="35"/>
      <c r="D125" s="37"/>
      <c r="E125" s="37"/>
      <c r="F125" s="37"/>
      <c r="G125" s="37">
        <f t="shared" si="221"/>
        <v>0</v>
      </c>
      <c r="H125" s="36" t="s">
        <v>153</v>
      </c>
      <c r="I125" s="37">
        <v>0</v>
      </c>
      <c r="J125" s="38">
        <v>0</v>
      </c>
      <c r="K125" s="38"/>
      <c r="L125" s="38"/>
      <c r="M125" s="38"/>
      <c r="N125" s="38"/>
      <c r="O125" s="55">
        <f t="shared" ref="O125:O127" si="282">SUM(J125:N125)</f>
        <v>0</v>
      </c>
      <c r="P125" s="60">
        <f t="shared" si="222"/>
        <v>0</v>
      </c>
      <c r="Q125" s="55">
        <v>0</v>
      </c>
      <c r="R125" s="37">
        <f>2000000000-2000000000</f>
        <v>0</v>
      </c>
      <c r="S125" s="37"/>
      <c r="T125" s="37"/>
      <c r="U125" s="37"/>
      <c r="V125" s="37"/>
      <c r="W125" s="55">
        <f t="shared" ref="W125:W127" si="283">SUM(R125:V125)</f>
        <v>0</v>
      </c>
      <c r="X125" s="55">
        <v>0</v>
      </c>
      <c r="Y125" s="37">
        <f>2000000000-2000000000</f>
        <v>0</v>
      </c>
      <c r="Z125" s="37"/>
      <c r="AA125" s="37"/>
      <c r="AB125" s="37"/>
      <c r="AC125" s="37"/>
      <c r="AD125" s="55">
        <f t="shared" si="160"/>
        <v>0</v>
      </c>
      <c r="AE125" s="37">
        <f>2000000000-2000000000</f>
        <v>0</v>
      </c>
      <c r="AF125" s="37"/>
      <c r="AG125" s="37"/>
      <c r="AH125" s="37"/>
      <c r="AI125" s="37"/>
      <c r="AJ125" s="37"/>
      <c r="AK125" s="37"/>
      <c r="AL125" s="37"/>
      <c r="AM125" s="55">
        <f t="shared" si="162"/>
        <v>0</v>
      </c>
      <c r="AN125" s="37">
        <f>2000000000-2000000000</f>
        <v>0</v>
      </c>
      <c r="AO125" s="37"/>
      <c r="AP125" s="37"/>
      <c r="AQ125" s="37"/>
      <c r="AR125" s="37"/>
      <c r="AS125" s="37"/>
      <c r="AT125" s="37"/>
      <c r="AU125" s="37"/>
      <c r="AV125" s="55">
        <f t="shared" si="164"/>
        <v>0</v>
      </c>
      <c r="AW125" s="37">
        <f>2000000000-2000000000</f>
        <v>0</v>
      </c>
      <c r="AX125" s="37"/>
      <c r="AY125" s="37"/>
      <c r="AZ125" s="37"/>
      <c r="BA125" s="37"/>
      <c r="BB125" s="37"/>
      <c r="BC125" s="37"/>
      <c r="BD125" s="37"/>
      <c r="BE125" s="55">
        <f t="shared" si="166"/>
        <v>0</v>
      </c>
      <c r="BF125" s="37">
        <f>2000000000-2000000000</f>
        <v>0</v>
      </c>
      <c r="BG125" s="37"/>
      <c r="BH125" s="37"/>
      <c r="BI125" s="37"/>
      <c r="BJ125" s="37"/>
      <c r="BK125" s="37"/>
      <c r="BL125" s="37"/>
      <c r="BM125" s="37"/>
      <c r="BN125" s="55">
        <f t="shared" si="279"/>
        <v>0</v>
      </c>
      <c r="BO125" s="37">
        <f>2000000000-2000000000</f>
        <v>0</v>
      </c>
      <c r="BP125" s="37"/>
      <c r="BQ125" s="37"/>
      <c r="BR125" s="37"/>
      <c r="BS125" s="37"/>
      <c r="BT125" s="37"/>
      <c r="BU125" s="37"/>
      <c r="BV125" s="37"/>
      <c r="BW125" s="55">
        <f t="shared" si="281"/>
        <v>0</v>
      </c>
      <c r="BX125" s="37"/>
      <c r="BY125" s="37">
        <f t="shared" si="232"/>
        <v>0</v>
      </c>
      <c r="BZ125" s="37"/>
    </row>
    <row r="126" spans="1:78" ht="75.400000000000006" customHeight="1" outlineLevel="3" collapsed="1" thickBot="1" x14ac:dyDescent="0.25">
      <c r="A126" s="27" t="s">
        <v>90</v>
      </c>
      <c r="B126" s="28">
        <f t="shared" si="267"/>
        <v>15</v>
      </c>
      <c r="C126" s="29" t="s">
        <v>91</v>
      </c>
      <c r="D126" s="31">
        <v>12000000</v>
      </c>
      <c r="E126" s="31"/>
      <c r="F126" s="52"/>
      <c r="G126" s="31">
        <f t="shared" si="221"/>
        <v>12000000</v>
      </c>
      <c r="H126" s="30"/>
      <c r="I126" s="31"/>
      <c r="J126" s="32">
        <f>SUM(J127)</f>
        <v>12000000</v>
      </c>
      <c r="K126" s="32">
        <f>SUM(K127)</f>
        <v>0</v>
      </c>
      <c r="L126" s="32">
        <f>SUM(L127)</f>
        <v>0</v>
      </c>
      <c r="M126" s="32">
        <f>SUM(M127)</f>
        <v>0</v>
      </c>
      <c r="N126" s="32">
        <f>SUM(N127)</f>
        <v>0</v>
      </c>
      <c r="O126" s="31">
        <f t="shared" si="282"/>
        <v>12000000</v>
      </c>
      <c r="P126" s="59">
        <f t="shared" si="222"/>
        <v>0</v>
      </c>
      <c r="Q126" s="31"/>
      <c r="R126" s="31">
        <f>SUM(R127)</f>
        <v>12000000</v>
      </c>
      <c r="S126" s="31">
        <f>SUM(S127)</f>
        <v>0</v>
      </c>
      <c r="T126" s="31">
        <f>SUM(T127)</f>
        <v>0</v>
      </c>
      <c r="U126" s="31">
        <f>SUM(U127)</f>
        <v>0</v>
      </c>
      <c r="V126" s="31">
        <f>SUM(V127)</f>
        <v>0</v>
      </c>
      <c r="W126" s="31">
        <f t="shared" si="283"/>
        <v>12000000</v>
      </c>
      <c r="X126" s="31"/>
      <c r="Y126" s="31">
        <f t="shared" ref="Y126:BD126" si="284">SUM(Y127)</f>
        <v>12000000</v>
      </c>
      <c r="Z126" s="31">
        <f t="shared" si="284"/>
        <v>0</v>
      </c>
      <c r="AA126" s="31">
        <f t="shared" si="284"/>
        <v>0</v>
      </c>
      <c r="AB126" s="31">
        <f t="shared" si="284"/>
        <v>0</v>
      </c>
      <c r="AC126" s="31">
        <f t="shared" si="284"/>
        <v>0</v>
      </c>
      <c r="AD126" s="31">
        <f t="shared" si="160"/>
        <v>12000000</v>
      </c>
      <c r="AE126" s="31">
        <f t="shared" si="284"/>
        <v>12000000</v>
      </c>
      <c r="AF126" s="31">
        <f t="shared" si="284"/>
        <v>0</v>
      </c>
      <c r="AG126" s="31">
        <f t="shared" si="284"/>
        <v>0</v>
      </c>
      <c r="AH126" s="31">
        <f t="shared" si="284"/>
        <v>0</v>
      </c>
      <c r="AI126" s="31">
        <f t="shared" si="284"/>
        <v>0</v>
      </c>
      <c r="AJ126" s="31">
        <f t="shared" si="284"/>
        <v>0</v>
      </c>
      <c r="AK126" s="31">
        <f t="shared" si="284"/>
        <v>0</v>
      </c>
      <c r="AL126" s="31">
        <f t="shared" si="284"/>
        <v>0</v>
      </c>
      <c r="AM126" s="31">
        <f t="shared" si="162"/>
        <v>12000000</v>
      </c>
      <c r="AN126" s="31">
        <f t="shared" si="284"/>
        <v>12000000</v>
      </c>
      <c r="AO126" s="31">
        <f t="shared" si="284"/>
        <v>0</v>
      </c>
      <c r="AP126" s="31">
        <f t="shared" si="284"/>
        <v>0</v>
      </c>
      <c r="AQ126" s="31">
        <f t="shared" si="284"/>
        <v>0</v>
      </c>
      <c r="AR126" s="31">
        <f t="shared" si="284"/>
        <v>0</v>
      </c>
      <c r="AS126" s="31">
        <f t="shared" si="284"/>
        <v>0</v>
      </c>
      <c r="AT126" s="31">
        <f t="shared" si="284"/>
        <v>0</v>
      </c>
      <c r="AU126" s="31">
        <f t="shared" si="284"/>
        <v>0</v>
      </c>
      <c r="AV126" s="31">
        <f t="shared" si="164"/>
        <v>12000000</v>
      </c>
      <c r="AW126" s="31">
        <f>SUM(AW127)+36689000</f>
        <v>48689000</v>
      </c>
      <c r="AX126" s="31">
        <f t="shared" si="284"/>
        <v>0</v>
      </c>
      <c r="AY126" s="31">
        <f t="shared" si="284"/>
        <v>0</v>
      </c>
      <c r="AZ126" s="31">
        <f t="shared" si="284"/>
        <v>0</v>
      </c>
      <c r="BA126" s="31">
        <f t="shared" si="284"/>
        <v>0</v>
      </c>
      <c r="BB126" s="31">
        <f t="shared" si="284"/>
        <v>0</v>
      </c>
      <c r="BC126" s="31">
        <f t="shared" si="284"/>
        <v>0</v>
      </c>
      <c r="BD126" s="31">
        <f t="shared" si="284"/>
        <v>0</v>
      </c>
      <c r="BE126" s="31">
        <f t="shared" si="166"/>
        <v>48689000</v>
      </c>
      <c r="BF126" s="31">
        <f>SUM(BF127)+36689000</f>
        <v>48689000</v>
      </c>
      <c r="BG126" s="31">
        <f t="shared" ref="BG126:BM126" si="285">SUM(BG127)</f>
        <v>0</v>
      </c>
      <c r="BH126" s="31">
        <f t="shared" si="285"/>
        <v>0</v>
      </c>
      <c r="BI126" s="31">
        <f t="shared" si="285"/>
        <v>0</v>
      </c>
      <c r="BJ126" s="31">
        <f t="shared" si="285"/>
        <v>0</v>
      </c>
      <c r="BK126" s="31">
        <f t="shared" si="285"/>
        <v>0</v>
      </c>
      <c r="BL126" s="31">
        <f t="shared" si="285"/>
        <v>0</v>
      </c>
      <c r="BM126" s="31">
        <f t="shared" si="285"/>
        <v>0</v>
      </c>
      <c r="BN126" s="31">
        <f t="shared" si="279"/>
        <v>48689000</v>
      </c>
      <c r="BO126" s="31">
        <f>SUM(BO127)+36689000</f>
        <v>48689000</v>
      </c>
      <c r="BP126" s="31">
        <f t="shared" ref="BP126:BV126" si="286">SUM(BP127)</f>
        <v>0</v>
      </c>
      <c r="BQ126" s="31">
        <f t="shared" si="286"/>
        <v>0</v>
      </c>
      <c r="BR126" s="31">
        <f t="shared" si="286"/>
        <v>0</v>
      </c>
      <c r="BS126" s="31">
        <f t="shared" si="286"/>
        <v>0</v>
      </c>
      <c r="BT126" s="31">
        <f t="shared" si="286"/>
        <v>0</v>
      </c>
      <c r="BU126" s="31">
        <f t="shared" si="286"/>
        <v>0</v>
      </c>
      <c r="BV126" s="31">
        <f t="shared" si="286"/>
        <v>0</v>
      </c>
      <c r="BW126" s="31">
        <f t="shared" si="281"/>
        <v>48689000</v>
      </c>
      <c r="BX126" s="32">
        <f>BW126</f>
        <v>48689000</v>
      </c>
      <c r="BY126" s="32">
        <f t="shared" si="232"/>
        <v>0</v>
      </c>
      <c r="BZ126" s="32"/>
    </row>
    <row r="127" spans="1:78" ht="30.6" hidden="1" customHeight="1" outlineLevel="4" thickBot="1" x14ac:dyDescent="0.25">
      <c r="A127" s="33"/>
      <c r="B127" s="34">
        <f t="shared" si="267"/>
        <v>0</v>
      </c>
      <c r="C127" s="35"/>
      <c r="D127" s="37"/>
      <c r="E127" s="37"/>
      <c r="F127" s="37"/>
      <c r="G127" s="37">
        <f t="shared" si="221"/>
        <v>0</v>
      </c>
      <c r="H127" s="36" t="s">
        <v>39</v>
      </c>
      <c r="I127" s="37">
        <v>12</v>
      </c>
      <c r="J127" s="38">
        <v>12000000</v>
      </c>
      <c r="K127" s="38"/>
      <c r="L127" s="38"/>
      <c r="M127" s="38"/>
      <c r="N127" s="38"/>
      <c r="O127" s="37">
        <f t="shared" si="282"/>
        <v>12000000</v>
      </c>
      <c r="P127" s="60">
        <f t="shared" si="222"/>
        <v>12000000</v>
      </c>
      <c r="Q127" s="37">
        <v>12</v>
      </c>
      <c r="R127" s="37">
        <f>13000000-1000000</f>
        <v>12000000</v>
      </c>
      <c r="S127" s="37"/>
      <c r="T127" s="37"/>
      <c r="U127" s="37"/>
      <c r="V127" s="37"/>
      <c r="W127" s="55">
        <f t="shared" si="283"/>
        <v>12000000</v>
      </c>
      <c r="X127" s="37">
        <v>12</v>
      </c>
      <c r="Y127" s="37">
        <f>13000000-1000000</f>
        <v>12000000</v>
      </c>
      <c r="Z127" s="37"/>
      <c r="AA127" s="37"/>
      <c r="AB127" s="37"/>
      <c r="AC127" s="37"/>
      <c r="AD127" s="55">
        <f t="shared" si="160"/>
        <v>12000000</v>
      </c>
      <c r="AE127" s="37">
        <f>13000000-1000000</f>
        <v>12000000</v>
      </c>
      <c r="AF127" s="37"/>
      <c r="AG127" s="37"/>
      <c r="AH127" s="37"/>
      <c r="AI127" s="37"/>
      <c r="AJ127" s="37"/>
      <c r="AK127" s="37"/>
      <c r="AL127" s="37"/>
      <c r="AM127" s="55">
        <f t="shared" si="162"/>
        <v>12000000</v>
      </c>
      <c r="AN127" s="37">
        <f>13000000-1000000</f>
        <v>12000000</v>
      </c>
      <c r="AO127" s="37"/>
      <c r="AP127" s="37"/>
      <c r="AQ127" s="37"/>
      <c r="AR127" s="37"/>
      <c r="AS127" s="37"/>
      <c r="AT127" s="37"/>
      <c r="AU127" s="37"/>
      <c r="AV127" s="55">
        <f t="shared" si="164"/>
        <v>12000000</v>
      </c>
      <c r="AW127" s="37">
        <f>13000000-1000000</f>
        <v>12000000</v>
      </c>
      <c r="AX127" s="37"/>
      <c r="AY127" s="37"/>
      <c r="AZ127" s="37"/>
      <c r="BA127" s="37"/>
      <c r="BB127" s="37"/>
      <c r="BC127" s="37"/>
      <c r="BD127" s="37"/>
      <c r="BE127" s="55">
        <f t="shared" si="166"/>
        <v>12000000</v>
      </c>
      <c r="BF127" s="37">
        <f>13000000-1000000</f>
        <v>12000000</v>
      </c>
      <c r="BG127" s="37"/>
      <c r="BH127" s="37"/>
      <c r="BI127" s="37"/>
      <c r="BJ127" s="37"/>
      <c r="BK127" s="37"/>
      <c r="BL127" s="37"/>
      <c r="BM127" s="37"/>
      <c r="BN127" s="55">
        <f t="shared" si="279"/>
        <v>12000000</v>
      </c>
      <c r="BO127" s="37">
        <f>13000000-1000000</f>
        <v>12000000</v>
      </c>
      <c r="BP127" s="37"/>
      <c r="BQ127" s="37"/>
      <c r="BR127" s="37"/>
      <c r="BS127" s="37"/>
      <c r="BT127" s="37"/>
      <c r="BU127" s="37"/>
      <c r="BV127" s="37"/>
      <c r="BW127" s="55">
        <f t="shared" si="281"/>
        <v>12000000</v>
      </c>
      <c r="BX127" s="37"/>
      <c r="BY127" s="37">
        <f t="shared" si="232"/>
        <v>-12000000</v>
      </c>
      <c r="BZ127" s="37"/>
    </row>
  </sheetData>
  <autoFilter ref="A3:BX127"/>
  <mergeCells count="23">
    <mergeCell ref="BO1:BW1"/>
    <mergeCell ref="R1:W1"/>
    <mergeCell ref="X1:X2"/>
    <mergeCell ref="Y1:AD1"/>
    <mergeCell ref="AE1:AM1"/>
    <mergeCell ref="AN1:AV1"/>
    <mergeCell ref="AW1:BE1"/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2022-05-26T08:36:19Z</dcterms:modified>
</cp:coreProperties>
</file>