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Perub RKPD 2022" sheetId="1" r:id="rId1"/>
  </sheets>
  <externalReferences>
    <externalReference r:id="rId2"/>
    <externalReference r:id="rId3"/>
    <externalReference r:id="rId4"/>
  </externalReferences>
  <definedNames>
    <definedName name="\" localSheetId="0">#REF!</definedName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 localSheetId="0">(#REF!,#REF!,#REF!,#REF!,#REF!,#REF!,#REF!,#REF!,#REF!,#REF!,#REF!,#REF!,#REF!,#REF!,#REF!,#REF!)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 localSheetId="0">#REF!</definedName>
    <definedName name="_104Excel_BuiltIn_Database_2_1_3_1_1">#REF!</definedName>
    <definedName name="_105Excel_BuiltIn_Database_3_1_1" localSheetId="0">#REF!</definedName>
    <definedName name="_105Excel_BuiltIn_Database_3_1_1">#REF!</definedName>
    <definedName name="_106Excel_BuiltIn_Database_3_1_1_1" localSheetId="0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 localSheetId="0">#REF!</definedName>
    <definedName name="_200W_2_1_3_1_1">#REF!</definedName>
    <definedName name="_201W_3_1_1" localSheetId="0">#REF!</definedName>
    <definedName name="_201W_3_1_1">#REF!</definedName>
    <definedName name="_202W_3_1_1_1" localSheetId="0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 localSheetId="0">(#REF!,#REF!,#REF!,#REF!,#REF!,#REF!,#REF!,#REF!,#REF!,#REF!,#REF!,#REF!,#REF!,#REF!,#REF!,#REF!)</definedName>
    <definedName name="_97es2b_2_1_3_1_1">(#REF!,#REF!,#REF!,#REF!,#REF!,#REF!,#REF!,#REF!,#REF!,#REF!,#REF!,#REF!,#REF!,#REF!,#REF!,#REF!)</definedName>
    <definedName name="_98es2b_3_1_1" localSheetId="0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 localSheetId="0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 localSheetId="0">#REF!</definedName>
    <definedName name="_9cari_2_1_3_1_1">#REF!</definedName>
    <definedName name="_EEE16">'[1]5-ALAT(1)'!$AZ$23</definedName>
    <definedName name="_xlnm._FilterDatabase" localSheetId="0" hidden="1">'Perub RKPD 2022'!$A$3:$BX$157</definedName>
    <definedName name="_MMM02">'[1]4-Basic Price'!$F$52</definedName>
    <definedName name="_MMM06">'[1]4-Basic Price'!$F$56</definedName>
    <definedName name="_MMM10">'[1]4-Basic Price'!$F$60</definedName>
    <definedName name="AA" localSheetId="0">#REF!</definedName>
    <definedName name="AA">#REF!</definedName>
    <definedName name="AAS" localSheetId="0">#REF!</definedName>
    <definedName name="AAS">#REF!</definedName>
    <definedName name="AAS_1" localSheetId="0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 localSheetId="0">#REF!</definedName>
    <definedName name="DIDIK">#REF!</definedName>
    <definedName name="DIKSTRUK" localSheetId="0">#REF!</definedName>
    <definedName name="DIKSTRUK">#REF!</definedName>
    <definedName name="DIKSTRUK_1" localSheetId="0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 localSheetId="0">(#REF!,#REF!,#REF!,#REF!,#REF!,#REF!,#REF!,#REF!,#REF!,#REF!,#REF!,#REF!,#REF!,#REF!,#REF!,#REF!)</definedName>
    <definedName name="es2b">(#REF!,#REF!,#REF!,#REF!,#REF!,#REF!,#REF!,#REF!,#REF!,#REF!,#REF!,#REF!,#REF!,#REF!,#REF!,#REF!)</definedName>
    <definedName name="es2b_1" localSheetId="0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 localSheetId="0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 localSheetId="0">#REF!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 localSheetId="0">#REF!</definedName>
    <definedName name="Excel_BuiltIn_Database">#REF!</definedName>
    <definedName name="Excel_BuiltIn_Database_1" localSheetId="0">#REF!</definedName>
    <definedName name="Excel_BuiltIn_Database_1">#REF!</definedName>
    <definedName name="Excel_BuiltIn_Database_1_2" localSheetId="0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 localSheetId="0">#REF!</definedName>
    <definedName name="Excel_BuiltIn_Print_Area_4_1">#REF!</definedName>
    <definedName name="Excel_BuiltIn_Print_Area_4_1_3" localSheetId="0">#REF!</definedName>
    <definedName name="Excel_BuiltIn_Print_Area_4_1_3">#REF!</definedName>
    <definedName name="Excel_BuiltIn_Print_Area_4_1_4" localSheetId="0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2" localSheetId="0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 localSheetId="0">#REF!</definedName>
    <definedName name="Excel_BuiltIn_Print_Titles_6_1">#REF!</definedName>
    <definedName name="FOR_HONOR" localSheetId="0">#REF!</definedName>
    <definedName name="FOR_HONOR">#REF!</definedName>
    <definedName name="FOR_HONOR_1" localSheetId="0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 localSheetId="0">#REF!</definedName>
    <definedName name="SATUAN">#REF!</definedName>
    <definedName name="SATUAN_1" localSheetId="0">#REF!</definedName>
    <definedName name="SATUAN_1">#REF!</definedName>
    <definedName name="SATUAN_1_2" localSheetId="0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 localSheetId="0">#REF!+#REF!+#REF!+#REF!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W157" i="1" l="1"/>
  <c r="BY157" i="1" s="1"/>
  <c r="BN157" i="1"/>
  <c r="BE157" i="1"/>
  <c r="AV157" i="1"/>
  <c r="AM157" i="1"/>
  <c r="AD157" i="1"/>
  <c r="R157" i="1"/>
  <c r="O157" i="1"/>
  <c r="G157" i="1"/>
  <c r="B157" i="1"/>
  <c r="BV156" i="1"/>
  <c r="BU156" i="1"/>
  <c r="BT156" i="1"/>
  <c r="BS156" i="1"/>
  <c r="BR156" i="1"/>
  <c r="BQ156" i="1"/>
  <c r="BP156" i="1"/>
  <c r="BM156" i="1"/>
  <c r="BL156" i="1"/>
  <c r="BK156" i="1"/>
  <c r="BJ156" i="1"/>
  <c r="BI156" i="1"/>
  <c r="BH156" i="1"/>
  <c r="BG156" i="1"/>
  <c r="BD156" i="1"/>
  <c r="BC156" i="1"/>
  <c r="BB156" i="1"/>
  <c r="BA156" i="1"/>
  <c r="AZ156" i="1"/>
  <c r="AY156" i="1"/>
  <c r="AX156" i="1"/>
  <c r="AU156" i="1"/>
  <c r="AT156" i="1"/>
  <c r="AS156" i="1"/>
  <c r="AR156" i="1"/>
  <c r="AQ156" i="1"/>
  <c r="AP156" i="1"/>
  <c r="AO156" i="1"/>
  <c r="AL156" i="1"/>
  <c r="AK156" i="1"/>
  <c r="AJ156" i="1"/>
  <c r="AI156" i="1"/>
  <c r="AH156" i="1"/>
  <c r="AG156" i="1"/>
  <c r="AF156" i="1"/>
  <c r="AC156" i="1"/>
  <c r="AB156" i="1"/>
  <c r="AA156" i="1"/>
  <c r="Z156" i="1"/>
  <c r="V156" i="1"/>
  <c r="U156" i="1"/>
  <c r="T156" i="1"/>
  <c r="S156" i="1"/>
  <c r="N156" i="1"/>
  <c r="M156" i="1"/>
  <c r="L156" i="1"/>
  <c r="K156" i="1"/>
  <c r="J156" i="1"/>
  <c r="G156" i="1"/>
  <c r="B156" i="1"/>
  <c r="BW155" i="1"/>
  <c r="BY155" i="1" s="1"/>
  <c r="BN155" i="1"/>
  <c r="BE155" i="1"/>
  <c r="AV155" i="1"/>
  <c r="AM155" i="1"/>
  <c r="AD155" i="1"/>
  <c r="R155" i="1"/>
  <c r="W155" i="1" s="1"/>
  <c r="Q155" i="1"/>
  <c r="O155" i="1"/>
  <c r="P155" i="1" s="1"/>
  <c r="G155" i="1"/>
  <c r="B155" i="1"/>
  <c r="BV154" i="1"/>
  <c r="BU154" i="1"/>
  <c r="BT154" i="1"/>
  <c r="BS154" i="1"/>
  <c r="BR154" i="1"/>
  <c r="BQ154" i="1"/>
  <c r="BP154" i="1"/>
  <c r="BM154" i="1"/>
  <c r="BL154" i="1"/>
  <c r="BK154" i="1"/>
  <c r="BJ154" i="1"/>
  <c r="BI154" i="1"/>
  <c r="BH154" i="1"/>
  <c r="BG154" i="1"/>
  <c r="BD154" i="1"/>
  <c r="BC154" i="1"/>
  <c r="BB154" i="1"/>
  <c r="BA154" i="1"/>
  <c r="AZ154" i="1"/>
  <c r="AY154" i="1"/>
  <c r="AX154" i="1"/>
  <c r="AU154" i="1"/>
  <c r="AT154" i="1"/>
  <c r="AS154" i="1"/>
  <c r="AR154" i="1"/>
  <c r="AQ154" i="1"/>
  <c r="AP154" i="1"/>
  <c r="AO154" i="1"/>
  <c r="AL154" i="1"/>
  <c r="AK154" i="1"/>
  <c r="AJ154" i="1"/>
  <c r="AI154" i="1"/>
  <c r="AH154" i="1"/>
  <c r="AG154" i="1"/>
  <c r="AF154" i="1"/>
  <c r="AC154" i="1"/>
  <c r="AB154" i="1"/>
  <c r="AA154" i="1"/>
  <c r="Z154" i="1"/>
  <c r="V154" i="1"/>
  <c r="U154" i="1"/>
  <c r="T154" i="1"/>
  <c r="S154" i="1"/>
  <c r="N154" i="1"/>
  <c r="M154" i="1"/>
  <c r="L154" i="1"/>
  <c r="K154" i="1"/>
  <c r="J154" i="1"/>
  <c r="G154" i="1"/>
  <c r="B154" i="1"/>
  <c r="BW153" i="1"/>
  <c r="BY153" i="1" s="1"/>
  <c r="BN153" i="1"/>
  <c r="BE153" i="1"/>
  <c r="AV153" i="1"/>
  <c r="AM153" i="1"/>
  <c r="AD153" i="1"/>
  <c r="R153" i="1"/>
  <c r="Q153" i="1"/>
  <c r="O153" i="1"/>
  <c r="P153" i="1" s="1"/>
  <c r="G153" i="1"/>
  <c r="B153" i="1"/>
  <c r="BV152" i="1"/>
  <c r="BU152" i="1"/>
  <c r="BT152" i="1"/>
  <c r="BS152" i="1"/>
  <c r="BR152" i="1"/>
  <c r="BQ152" i="1"/>
  <c r="BP152" i="1"/>
  <c r="BM152" i="1"/>
  <c r="BL152" i="1"/>
  <c r="BK152" i="1"/>
  <c r="BJ152" i="1"/>
  <c r="BI152" i="1"/>
  <c r="BH152" i="1"/>
  <c r="BG152" i="1"/>
  <c r="BD152" i="1"/>
  <c r="BC152" i="1"/>
  <c r="BB152" i="1"/>
  <c r="BA152" i="1"/>
  <c r="AZ152" i="1"/>
  <c r="AY152" i="1"/>
  <c r="AX152" i="1"/>
  <c r="AU152" i="1"/>
  <c r="AT152" i="1"/>
  <c r="AS152" i="1"/>
  <c r="AR152" i="1"/>
  <c r="AQ152" i="1"/>
  <c r="AP152" i="1"/>
  <c r="AO152" i="1"/>
  <c r="AL152" i="1"/>
  <c r="AK152" i="1"/>
  <c r="AJ152" i="1"/>
  <c r="AI152" i="1"/>
  <c r="AH152" i="1"/>
  <c r="AG152" i="1"/>
  <c r="AF152" i="1"/>
  <c r="AC152" i="1"/>
  <c r="AB152" i="1"/>
  <c r="AA152" i="1"/>
  <c r="Z152" i="1"/>
  <c r="V152" i="1"/>
  <c r="U152" i="1"/>
  <c r="T152" i="1"/>
  <c r="S152" i="1"/>
  <c r="N152" i="1"/>
  <c r="M152" i="1"/>
  <c r="L152" i="1"/>
  <c r="K152" i="1"/>
  <c r="J152" i="1"/>
  <c r="G152" i="1"/>
  <c r="B152" i="1"/>
  <c r="BO151" i="1"/>
  <c r="BF151" i="1"/>
  <c r="AW151" i="1"/>
  <c r="AN151" i="1"/>
  <c r="AE151" i="1"/>
  <c r="Y151" i="1"/>
  <c r="E151" i="1"/>
  <c r="D151" i="1"/>
  <c r="B151" i="1"/>
  <c r="BO150" i="1"/>
  <c r="BF150" i="1"/>
  <c r="AW150" i="1"/>
  <c r="AW149" i="1" s="1"/>
  <c r="AN150" i="1"/>
  <c r="AV150" i="1" s="1"/>
  <c r="AE150" i="1"/>
  <c r="AE149" i="1" s="1"/>
  <c r="AE148" i="1" s="1"/>
  <c r="Y150" i="1"/>
  <c r="AD150" i="1" s="1"/>
  <c r="W150" i="1"/>
  <c r="O150" i="1"/>
  <c r="G150" i="1"/>
  <c r="B150" i="1"/>
  <c r="BV149" i="1"/>
  <c r="BV148" i="1" s="1"/>
  <c r="BU149" i="1"/>
  <c r="BU148" i="1" s="1"/>
  <c r="BT149" i="1"/>
  <c r="BT148" i="1" s="1"/>
  <c r="BS149" i="1"/>
  <c r="BS148" i="1" s="1"/>
  <c r="BR149" i="1"/>
  <c r="BR148" i="1" s="1"/>
  <c r="BQ149" i="1"/>
  <c r="BQ148" i="1" s="1"/>
  <c r="BP149" i="1"/>
  <c r="BP148" i="1" s="1"/>
  <c r="BM149" i="1"/>
  <c r="BM148" i="1" s="1"/>
  <c r="BL149" i="1"/>
  <c r="BL148" i="1" s="1"/>
  <c r="BK149" i="1"/>
  <c r="BK148" i="1" s="1"/>
  <c r="BJ149" i="1"/>
  <c r="BJ148" i="1" s="1"/>
  <c r="BI149" i="1"/>
  <c r="BI148" i="1" s="1"/>
  <c r="BH149" i="1"/>
  <c r="BH148" i="1" s="1"/>
  <c r="BG149" i="1"/>
  <c r="BG148" i="1" s="1"/>
  <c r="BD149" i="1"/>
  <c r="BD148" i="1" s="1"/>
  <c r="BC149" i="1"/>
  <c r="BC148" i="1" s="1"/>
  <c r="BB149" i="1"/>
  <c r="BB148" i="1" s="1"/>
  <c r="BA149" i="1"/>
  <c r="BA148" i="1" s="1"/>
  <c r="AZ149" i="1"/>
  <c r="AZ148" i="1" s="1"/>
  <c r="AY149" i="1"/>
  <c r="AY148" i="1" s="1"/>
  <c r="AX149" i="1"/>
  <c r="AX148" i="1" s="1"/>
  <c r="AU149" i="1"/>
  <c r="AU148" i="1" s="1"/>
  <c r="AT149" i="1"/>
  <c r="AT148" i="1" s="1"/>
  <c r="AS149" i="1"/>
  <c r="AS148" i="1" s="1"/>
  <c r="AR149" i="1"/>
  <c r="AR148" i="1" s="1"/>
  <c r="AQ149" i="1"/>
  <c r="AQ148" i="1" s="1"/>
  <c r="AP149" i="1"/>
  <c r="AP148" i="1" s="1"/>
  <c r="AO149" i="1"/>
  <c r="AO148" i="1" s="1"/>
  <c r="AL149" i="1"/>
  <c r="AL148" i="1" s="1"/>
  <c r="AK149" i="1"/>
  <c r="AK148" i="1" s="1"/>
  <c r="AJ149" i="1"/>
  <c r="AJ148" i="1" s="1"/>
  <c r="AI149" i="1"/>
  <c r="AI148" i="1" s="1"/>
  <c r="AH149" i="1"/>
  <c r="AH148" i="1" s="1"/>
  <c r="AG149" i="1"/>
  <c r="AG148" i="1" s="1"/>
  <c r="AF149" i="1"/>
  <c r="AF148" i="1" s="1"/>
  <c r="AC149" i="1"/>
  <c r="AC148" i="1" s="1"/>
  <c r="AB149" i="1"/>
  <c r="AB148" i="1" s="1"/>
  <c r="AA149" i="1"/>
  <c r="AA148" i="1" s="1"/>
  <c r="Z149" i="1"/>
  <c r="Z148" i="1" s="1"/>
  <c r="V149" i="1"/>
  <c r="V148" i="1" s="1"/>
  <c r="U149" i="1"/>
  <c r="U148" i="1" s="1"/>
  <c r="T149" i="1"/>
  <c r="T148" i="1" s="1"/>
  <c r="S149" i="1"/>
  <c r="S148" i="1" s="1"/>
  <c r="R149" i="1"/>
  <c r="R148" i="1" s="1"/>
  <c r="N149" i="1"/>
  <c r="N148" i="1" s="1"/>
  <c r="M149" i="1"/>
  <c r="M148" i="1" s="1"/>
  <c r="L149" i="1"/>
  <c r="L148" i="1" s="1"/>
  <c r="K149" i="1"/>
  <c r="K148" i="1" s="1"/>
  <c r="J149" i="1"/>
  <c r="J148" i="1" s="1"/>
  <c r="G149" i="1"/>
  <c r="B149" i="1"/>
  <c r="E148" i="1"/>
  <c r="D148" i="1"/>
  <c r="B148" i="1"/>
  <c r="BW147" i="1"/>
  <c r="BY147" i="1" s="1"/>
  <c r="BN147" i="1"/>
  <c r="BE147" i="1"/>
  <c r="AV147" i="1"/>
  <c r="AM147" i="1"/>
  <c r="AD147" i="1"/>
  <c r="R147" i="1"/>
  <c r="O147" i="1"/>
  <c r="G147" i="1"/>
  <c r="B147" i="1"/>
  <c r="BV146" i="1"/>
  <c r="BU146" i="1"/>
  <c r="BT146" i="1"/>
  <c r="BS146" i="1"/>
  <c r="BR146" i="1"/>
  <c r="BQ146" i="1"/>
  <c r="BP146" i="1"/>
  <c r="BO146" i="1"/>
  <c r="BM146" i="1"/>
  <c r="BL146" i="1"/>
  <c r="BK146" i="1"/>
  <c r="BJ146" i="1"/>
  <c r="BI146" i="1"/>
  <c r="BH146" i="1"/>
  <c r="BG146" i="1"/>
  <c r="BF146" i="1"/>
  <c r="BD146" i="1"/>
  <c r="BC146" i="1"/>
  <c r="BB146" i="1"/>
  <c r="BA146" i="1"/>
  <c r="AZ146" i="1"/>
  <c r="AY146" i="1"/>
  <c r="AX146" i="1"/>
  <c r="AW146" i="1"/>
  <c r="AU146" i="1"/>
  <c r="AT146" i="1"/>
  <c r="AS146" i="1"/>
  <c r="AR146" i="1"/>
  <c r="AQ146" i="1"/>
  <c r="AP146" i="1"/>
  <c r="AO146" i="1"/>
  <c r="AN146" i="1"/>
  <c r="AL146" i="1"/>
  <c r="AK146" i="1"/>
  <c r="AJ146" i="1"/>
  <c r="AI146" i="1"/>
  <c r="AH146" i="1"/>
  <c r="AG146" i="1"/>
  <c r="AF146" i="1"/>
  <c r="AE146" i="1"/>
  <c r="AC146" i="1"/>
  <c r="AB146" i="1"/>
  <c r="AA146" i="1"/>
  <c r="Z146" i="1"/>
  <c r="V146" i="1"/>
  <c r="U146" i="1"/>
  <c r="T146" i="1"/>
  <c r="S146" i="1"/>
  <c r="N146" i="1"/>
  <c r="M146" i="1"/>
  <c r="L146" i="1"/>
  <c r="K146" i="1"/>
  <c r="J146" i="1"/>
  <c r="G146" i="1"/>
  <c r="B146" i="1"/>
  <c r="BW145" i="1"/>
  <c r="BY145" i="1" s="1"/>
  <c r="BN145" i="1"/>
  <c r="BE145" i="1"/>
  <c r="AV145" i="1"/>
  <c r="AM145" i="1"/>
  <c r="AD145" i="1"/>
  <c r="W145" i="1"/>
  <c r="O145" i="1"/>
  <c r="G145" i="1"/>
  <c r="B145" i="1"/>
  <c r="BV144" i="1"/>
  <c r="BU144" i="1"/>
  <c r="BT144" i="1"/>
  <c r="BS144" i="1"/>
  <c r="BR144" i="1"/>
  <c r="BQ144" i="1"/>
  <c r="BP144" i="1"/>
  <c r="BO144" i="1"/>
  <c r="BM144" i="1"/>
  <c r="BL144" i="1"/>
  <c r="BK144" i="1"/>
  <c r="BJ144" i="1"/>
  <c r="BI144" i="1"/>
  <c r="BH144" i="1"/>
  <c r="BG144" i="1"/>
  <c r="BF144" i="1"/>
  <c r="BD144" i="1"/>
  <c r="BC144" i="1"/>
  <c r="BB144" i="1"/>
  <c r="BA144" i="1"/>
  <c r="AZ144" i="1"/>
  <c r="AY144" i="1"/>
  <c r="AX144" i="1"/>
  <c r="AW144" i="1"/>
  <c r="AU144" i="1"/>
  <c r="AT144" i="1"/>
  <c r="AS144" i="1"/>
  <c r="AR144" i="1"/>
  <c r="AQ144" i="1"/>
  <c r="AP144" i="1"/>
  <c r="AO144" i="1"/>
  <c r="AN144" i="1"/>
  <c r="AL144" i="1"/>
  <c r="AK144" i="1"/>
  <c r="AJ144" i="1"/>
  <c r="AI144" i="1"/>
  <c r="AH144" i="1"/>
  <c r="AG144" i="1"/>
  <c r="AF144" i="1"/>
  <c r="AE144" i="1"/>
  <c r="AC144" i="1"/>
  <c r="AB144" i="1"/>
  <c r="AA144" i="1"/>
  <c r="Z144" i="1"/>
  <c r="Y144" i="1"/>
  <c r="V144" i="1"/>
  <c r="U144" i="1"/>
  <c r="T144" i="1"/>
  <c r="S144" i="1"/>
  <c r="R144" i="1"/>
  <c r="N144" i="1"/>
  <c r="M144" i="1"/>
  <c r="L144" i="1"/>
  <c r="K144" i="1"/>
  <c r="J144" i="1"/>
  <c r="G144" i="1"/>
  <c r="B144" i="1"/>
  <c r="BW143" i="1"/>
  <c r="BY143" i="1" s="1"/>
  <c r="BN143" i="1"/>
  <c r="BE143" i="1"/>
  <c r="AV143" i="1"/>
  <c r="AM143" i="1"/>
  <c r="AD143" i="1"/>
  <c r="W143" i="1"/>
  <c r="O143" i="1"/>
  <c r="P143" i="1" s="1"/>
  <c r="G143" i="1"/>
  <c r="B143" i="1"/>
  <c r="BV142" i="1"/>
  <c r="BU142" i="1"/>
  <c r="BT142" i="1"/>
  <c r="BS142" i="1"/>
  <c r="BR142" i="1"/>
  <c r="BQ142" i="1"/>
  <c r="BP142" i="1"/>
  <c r="BO142" i="1"/>
  <c r="BM142" i="1"/>
  <c r="BL142" i="1"/>
  <c r="BK142" i="1"/>
  <c r="BJ142" i="1"/>
  <c r="BI142" i="1"/>
  <c r="BH142" i="1"/>
  <c r="BG142" i="1"/>
  <c r="BF142" i="1"/>
  <c r="BD142" i="1"/>
  <c r="BC142" i="1"/>
  <c r="BB142" i="1"/>
  <c r="BA142" i="1"/>
  <c r="AZ142" i="1"/>
  <c r="AY142" i="1"/>
  <c r="AX142" i="1"/>
  <c r="AW142" i="1"/>
  <c r="AU142" i="1"/>
  <c r="AT142" i="1"/>
  <c r="AS142" i="1"/>
  <c r="AR142" i="1"/>
  <c r="AQ142" i="1"/>
  <c r="AP142" i="1"/>
  <c r="AO142" i="1"/>
  <c r="AN142" i="1"/>
  <c r="AL142" i="1"/>
  <c r="AK142" i="1"/>
  <c r="AJ142" i="1"/>
  <c r="AI142" i="1"/>
  <c r="AH142" i="1"/>
  <c r="AG142" i="1"/>
  <c r="AF142" i="1"/>
  <c r="AE142" i="1"/>
  <c r="AC142" i="1"/>
  <c r="AB142" i="1"/>
  <c r="AA142" i="1"/>
  <c r="Z142" i="1"/>
  <c r="Y142" i="1"/>
  <c r="V142" i="1"/>
  <c r="U142" i="1"/>
  <c r="T142" i="1"/>
  <c r="S142" i="1"/>
  <c r="R142" i="1"/>
  <c r="N142" i="1"/>
  <c r="M142" i="1"/>
  <c r="L142" i="1"/>
  <c r="K142" i="1"/>
  <c r="J142" i="1"/>
  <c r="G142" i="1"/>
  <c r="B142" i="1"/>
  <c r="E141" i="1"/>
  <c r="D141" i="1"/>
  <c r="B141" i="1"/>
  <c r="BW140" i="1"/>
  <c r="BY140" i="1" s="1"/>
  <c r="BN140" i="1"/>
  <c r="BE140" i="1"/>
  <c r="AV140" i="1"/>
  <c r="AM140" i="1"/>
  <c r="AD140" i="1"/>
  <c r="R140" i="1"/>
  <c r="W140" i="1" s="1"/>
  <c r="O140" i="1"/>
  <c r="G140" i="1"/>
  <c r="B140" i="1"/>
  <c r="BV139" i="1"/>
  <c r="BU139" i="1"/>
  <c r="BT139" i="1"/>
  <c r="BS139" i="1"/>
  <c r="BR139" i="1"/>
  <c r="BQ139" i="1"/>
  <c r="BO139" i="1"/>
  <c r="BM139" i="1"/>
  <c r="BL139" i="1"/>
  <c r="BK139" i="1"/>
  <c r="BJ139" i="1"/>
  <c r="BI139" i="1"/>
  <c r="BH139" i="1"/>
  <c r="BF139" i="1"/>
  <c r="BF125" i="1" s="1"/>
  <c r="BD139" i="1"/>
  <c r="BC139" i="1"/>
  <c r="BB139" i="1"/>
  <c r="BA139" i="1"/>
  <c r="AZ139" i="1"/>
  <c r="AY139" i="1"/>
  <c r="AW139" i="1"/>
  <c r="AW125" i="1" s="1"/>
  <c r="AU139" i="1"/>
  <c r="AT139" i="1"/>
  <c r="AS139" i="1"/>
  <c r="AR139" i="1"/>
  <c r="AQ139" i="1"/>
  <c r="AP139" i="1"/>
  <c r="AL139" i="1"/>
  <c r="AK139" i="1"/>
  <c r="AJ139" i="1"/>
  <c r="AI139" i="1"/>
  <c r="AH139" i="1"/>
  <c r="AG139" i="1"/>
  <c r="AC139" i="1"/>
  <c r="AB139" i="1"/>
  <c r="AA139" i="1"/>
  <c r="V139" i="1"/>
  <c r="U139" i="1"/>
  <c r="T139" i="1"/>
  <c r="S139" i="1"/>
  <c r="N139" i="1"/>
  <c r="M139" i="1"/>
  <c r="L139" i="1"/>
  <c r="K139" i="1"/>
  <c r="J139" i="1"/>
  <c r="G139" i="1"/>
  <c r="B139" i="1"/>
  <c r="BW138" i="1"/>
  <c r="BY138" i="1" s="1"/>
  <c r="BN138" i="1"/>
  <c r="BE138" i="1"/>
  <c r="AV138" i="1"/>
  <c r="AM138" i="1"/>
  <c r="AD138" i="1"/>
  <c r="R138" i="1"/>
  <c r="W138" i="1" s="1"/>
  <c r="O138" i="1"/>
  <c r="G138" i="1"/>
  <c r="B138" i="1"/>
  <c r="BV137" i="1"/>
  <c r="BU137" i="1"/>
  <c r="BT137" i="1"/>
  <c r="BS137" i="1"/>
  <c r="BR137" i="1"/>
  <c r="BQ137" i="1"/>
  <c r="BM137" i="1"/>
  <c r="BL137" i="1"/>
  <c r="BK137" i="1"/>
  <c r="BJ137" i="1"/>
  <c r="BI137" i="1"/>
  <c r="BH137" i="1"/>
  <c r="BD137" i="1"/>
  <c r="BC137" i="1"/>
  <c r="BB137" i="1"/>
  <c r="BA137" i="1"/>
  <c r="AZ137" i="1"/>
  <c r="AY137" i="1"/>
  <c r="AU137" i="1"/>
  <c r="AT137" i="1"/>
  <c r="AS137" i="1"/>
  <c r="AR137" i="1"/>
  <c r="AQ137" i="1"/>
  <c r="AP137" i="1"/>
  <c r="AL137" i="1"/>
  <c r="AK137" i="1"/>
  <c r="AJ137" i="1"/>
  <c r="AI137" i="1"/>
  <c r="AH137" i="1"/>
  <c r="AG137" i="1"/>
  <c r="AC137" i="1"/>
  <c r="AB137" i="1"/>
  <c r="AA137" i="1"/>
  <c r="V137" i="1"/>
  <c r="U137" i="1"/>
  <c r="T137" i="1"/>
  <c r="S137" i="1"/>
  <c r="N137" i="1"/>
  <c r="M137" i="1"/>
  <c r="L137" i="1"/>
  <c r="K137" i="1"/>
  <c r="J137" i="1"/>
  <c r="G137" i="1"/>
  <c r="B137" i="1"/>
  <c r="BW136" i="1"/>
  <c r="BY136" i="1" s="1"/>
  <c r="BN136" i="1"/>
  <c r="BE136" i="1"/>
  <c r="AV136" i="1"/>
  <c r="AM136" i="1"/>
  <c r="AD136" i="1"/>
  <c r="R136" i="1"/>
  <c r="O136" i="1"/>
  <c r="P136" i="1" s="1"/>
  <c r="G136" i="1"/>
  <c r="B136" i="1"/>
  <c r="BV135" i="1"/>
  <c r="BU135" i="1"/>
  <c r="BT135" i="1"/>
  <c r="BS135" i="1"/>
  <c r="BR135" i="1"/>
  <c r="BQ135" i="1"/>
  <c r="BP135" i="1"/>
  <c r="BM135" i="1"/>
  <c r="BL135" i="1"/>
  <c r="BK135" i="1"/>
  <c r="BJ135" i="1"/>
  <c r="BI135" i="1"/>
  <c r="BH135" i="1"/>
  <c r="BG135" i="1"/>
  <c r="BD135" i="1"/>
  <c r="BC135" i="1"/>
  <c r="BB135" i="1"/>
  <c r="BA135" i="1"/>
  <c r="AZ135" i="1"/>
  <c r="AY135" i="1"/>
  <c r="AX135" i="1"/>
  <c r="AU135" i="1"/>
  <c r="AT135" i="1"/>
  <c r="AS135" i="1"/>
  <c r="AR135" i="1"/>
  <c r="AQ135" i="1"/>
  <c r="AP135" i="1"/>
  <c r="AO135" i="1"/>
  <c r="AL135" i="1"/>
  <c r="AK135" i="1"/>
  <c r="AJ135" i="1"/>
  <c r="AI135" i="1"/>
  <c r="AH135" i="1"/>
  <c r="AG135" i="1"/>
  <c r="AF135" i="1"/>
  <c r="AC135" i="1"/>
  <c r="AB135" i="1"/>
  <c r="AA135" i="1"/>
  <c r="Z135" i="1"/>
  <c r="V135" i="1"/>
  <c r="U135" i="1"/>
  <c r="T135" i="1"/>
  <c r="S135" i="1"/>
  <c r="N135" i="1"/>
  <c r="M135" i="1"/>
  <c r="L135" i="1"/>
  <c r="K135" i="1"/>
  <c r="J135" i="1"/>
  <c r="G135" i="1"/>
  <c r="B135" i="1"/>
  <c r="BW134" i="1"/>
  <c r="BY134" i="1" s="1"/>
  <c r="BN134" i="1"/>
  <c r="BE134" i="1"/>
  <c r="AV134" i="1"/>
  <c r="AM134" i="1"/>
  <c r="AD134" i="1"/>
  <c r="R134" i="1"/>
  <c r="W134" i="1" s="1"/>
  <c r="O134" i="1"/>
  <c r="G134" i="1"/>
  <c r="B134" i="1"/>
  <c r="BV133" i="1"/>
  <c r="BU133" i="1"/>
  <c r="BT133" i="1"/>
  <c r="BS133" i="1"/>
  <c r="BR133" i="1"/>
  <c r="BQ133" i="1"/>
  <c r="BM133" i="1"/>
  <c r="BL133" i="1"/>
  <c r="BK133" i="1"/>
  <c r="BJ133" i="1"/>
  <c r="BI133" i="1"/>
  <c r="BH133" i="1"/>
  <c r="BD133" i="1"/>
  <c r="BC133" i="1"/>
  <c r="BB133" i="1"/>
  <c r="BA133" i="1"/>
  <c r="AZ133" i="1"/>
  <c r="AY133" i="1"/>
  <c r="AU133" i="1"/>
  <c r="AT133" i="1"/>
  <c r="AS133" i="1"/>
  <c r="AR133" i="1"/>
  <c r="AQ133" i="1"/>
  <c r="AP133" i="1"/>
  <c r="AL133" i="1"/>
  <c r="AK133" i="1"/>
  <c r="AJ133" i="1"/>
  <c r="AI133" i="1"/>
  <c r="AH133" i="1"/>
  <c r="AG133" i="1"/>
  <c r="AC133" i="1"/>
  <c r="AB133" i="1"/>
  <c r="AA133" i="1"/>
  <c r="V133" i="1"/>
  <c r="U133" i="1"/>
  <c r="T133" i="1"/>
  <c r="S133" i="1"/>
  <c r="N133" i="1"/>
  <c r="M133" i="1"/>
  <c r="L133" i="1"/>
  <c r="K133" i="1"/>
  <c r="J133" i="1"/>
  <c r="G133" i="1"/>
  <c r="B133" i="1"/>
  <c r="BW132" i="1"/>
  <c r="BY132" i="1" s="1"/>
  <c r="BN132" i="1"/>
  <c r="BE132" i="1"/>
  <c r="AV132" i="1"/>
  <c r="AM132" i="1"/>
  <c r="AD132" i="1"/>
  <c r="W132" i="1"/>
  <c r="O132" i="1"/>
  <c r="P132" i="1" s="1"/>
  <c r="G132" i="1"/>
  <c r="B132" i="1"/>
  <c r="BV131" i="1"/>
  <c r="BU131" i="1"/>
  <c r="BT131" i="1"/>
  <c r="BS131" i="1"/>
  <c r="BR131" i="1"/>
  <c r="BQ131" i="1"/>
  <c r="BP131" i="1"/>
  <c r="BM131" i="1"/>
  <c r="BL131" i="1"/>
  <c r="BK131" i="1"/>
  <c r="BJ131" i="1"/>
  <c r="BI131" i="1"/>
  <c r="BH131" i="1"/>
  <c r="BG131" i="1"/>
  <c r="BD131" i="1"/>
  <c r="BC131" i="1"/>
  <c r="BB131" i="1"/>
  <c r="BA131" i="1"/>
  <c r="AZ131" i="1"/>
  <c r="AY131" i="1"/>
  <c r="AX131" i="1"/>
  <c r="AU131" i="1"/>
  <c r="AT131" i="1"/>
  <c r="AS131" i="1"/>
  <c r="AR131" i="1"/>
  <c r="AQ131" i="1"/>
  <c r="AP131" i="1"/>
  <c r="AO131" i="1"/>
  <c r="AL131" i="1"/>
  <c r="AK131" i="1"/>
  <c r="AJ131" i="1"/>
  <c r="AI131" i="1"/>
  <c r="AH131" i="1"/>
  <c r="AG131" i="1"/>
  <c r="AF131" i="1"/>
  <c r="AC131" i="1"/>
  <c r="AB131" i="1"/>
  <c r="AA131" i="1"/>
  <c r="Z131" i="1"/>
  <c r="V131" i="1"/>
  <c r="U131" i="1"/>
  <c r="T131" i="1"/>
  <c r="S131" i="1"/>
  <c r="R131" i="1"/>
  <c r="N131" i="1"/>
  <c r="M131" i="1"/>
  <c r="L131" i="1"/>
  <c r="K131" i="1"/>
  <c r="J131" i="1"/>
  <c r="G131" i="1"/>
  <c r="B131" i="1"/>
  <c r="BW130" i="1"/>
  <c r="BY130" i="1" s="1"/>
  <c r="BN130" i="1"/>
  <c r="BE130" i="1"/>
  <c r="AV130" i="1"/>
  <c r="AM130" i="1"/>
  <c r="AD130" i="1"/>
  <c r="R130" i="1"/>
  <c r="O130" i="1"/>
  <c r="G130" i="1"/>
  <c r="B130" i="1"/>
  <c r="BW129" i="1"/>
  <c r="BY129" i="1" s="1"/>
  <c r="BN129" i="1"/>
  <c r="BE129" i="1"/>
  <c r="AV129" i="1"/>
  <c r="AM129" i="1"/>
  <c r="AD129" i="1"/>
  <c r="R129" i="1"/>
  <c r="W129" i="1" s="1"/>
  <c r="O129" i="1"/>
  <c r="G129" i="1"/>
  <c r="B129" i="1"/>
  <c r="BV128" i="1"/>
  <c r="BU128" i="1"/>
  <c r="BT128" i="1"/>
  <c r="BS128" i="1"/>
  <c r="BR128" i="1"/>
  <c r="BQ128" i="1"/>
  <c r="BP128" i="1"/>
  <c r="BM128" i="1"/>
  <c r="BL128" i="1"/>
  <c r="BK128" i="1"/>
  <c r="BJ128" i="1"/>
  <c r="BI128" i="1"/>
  <c r="BH128" i="1"/>
  <c r="BG128" i="1"/>
  <c r="BD128" i="1"/>
  <c r="BC128" i="1"/>
  <c r="BB128" i="1"/>
  <c r="BA128" i="1"/>
  <c r="AZ128" i="1"/>
  <c r="AY128" i="1"/>
  <c r="AX128" i="1"/>
  <c r="AU128" i="1"/>
  <c r="AT128" i="1"/>
  <c r="AS128" i="1"/>
  <c r="AR128" i="1"/>
  <c r="AQ128" i="1"/>
  <c r="AP128" i="1"/>
  <c r="AO128" i="1"/>
  <c r="AL128" i="1"/>
  <c r="AK128" i="1"/>
  <c r="AJ128" i="1"/>
  <c r="AI128" i="1"/>
  <c r="AH128" i="1"/>
  <c r="AG128" i="1"/>
  <c r="AF128" i="1"/>
  <c r="AC128" i="1"/>
  <c r="AB128" i="1"/>
  <c r="AA128" i="1"/>
  <c r="Z128" i="1"/>
  <c r="V128" i="1"/>
  <c r="U128" i="1"/>
  <c r="T128" i="1"/>
  <c r="S128" i="1"/>
  <c r="N128" i="1"/>
  <c r="M128" i="1"/>
  <c r="L128" i="1"/>
  <c r="K128" i="1"/>
  <c r="J128" i="1"/>
  <c r="G128" i="1"/>
  <c r="B128" i="1"/>
  <c r="BW127" i="1"/>
  <c r="BY127" i="1" s="1"/>
  <c r="BN127" i="1"/>
  <c r="BE127" i="1"/>
  <c r="AV127" i="1"/>
  <c r="AM127" i="1"/>
  <c r="AD127" i="1"/>
  <c r="R127" i="1"/>
  <c r="W127" i="1" s="1"/>
  <c r="O127" i="1"/>
  <c r="G127" i="1"/>
  <c r="B127" i="1"/>
  <c r="BV126" i="1"/>
  <c r="BU126" i="1"/>
  <c r="BT126" i="1"/>
  <c r="BS126" i="1"/>
  <c r="BR126" i="1"/>
  <c r="BQ126" i="1"/>
  <c r="BP126" i="1"/>
  <c r="BM126" i="1"/>
  <c r="BL126" i="1"/>
  <c r="BK126" i="1"/>
  <c r="BJ126" i="1"/>
  <c r="BI126" i="1"/>
  <c r="BH126" i="1"/>
  <c r="BG126" i="1"/>
  <c r="BD126" i="1"/>
  <c r="BC126" i="1"/>
  <c r="BB126" i="1"/>
  <c r="BA126" i="1"/>
  <c r="AZ126" i="1"/>
  <c r="AY126" i="1"/>
  <c r="AX126" i="1"/>
  <c r="AU126" i="1"/>
  <c r="AT126" i="1"/>
  <c r="AS126" i="1"/>
  <c r="AR126" i="1"/>
  <c r="AQ126" i="1"/>
  <c r="AP126" i="1"/>
  <c r="AO126" i="1"/>
  <c r="AL126" i="1"/>
  <c r="AK126" i="1"/>
  <c r="AJ126" i="1"/>
  <c r="AI126" i="1"/>
  <c r="AH126" i="1"/>
  <c r="AG126" i="1"/>
  <c r="AF126" i="1"/>
  <c r="AC126" i="1"/>
  <c r="AB126" i="1"/>
  <c r="AA126" i="1"/>
  <c r="Z126" i="1"/>
  <c r="V126" i="1"/>
  <c r="U126" i="1"/>
  <c r="T126" i="1"/>
  <c r="S126" i="1"/>
  <c r="N126" i="1"/>
  <c r="M126" i="1"/>
  <c r="L126" i="1"/>
  <c r="K126" i="1"/>
  <c r="J126" i="1"/>
  <c r="G126" i="1"/>
  <c r="B126" i="1"/>
  <c r="BO125" i="1"/>
  <c r="AN125" i="1"/>
  <c r="AE125" i="1"/>
  <c r="Y125" i="1"/>
  <c r="E125" i="1"/>
  <c r="D125" i="1"/>
  <c r="B125" i="1"/>
  <c r="BW124" i="1"/>
  <c r="BY124" i="1" s="1"/>
  <c r="BN124" i="1"/>
  <c r="BE124" i="1"/>
  <c r="AV124" i="1"/>
  <c r="AM124" i="1"/>
  <c r="AD124" i="1"/>
  <c r="R124" i="1"/>
  <c r="O124" i="1"/>
  <c r="P124" i="1" s="1"/>
  <c r="G124" i="1"/>
  <c r="B124" i="1"/>
  <c r="BV123" i="1"/>
  <c r="BV122" i="1" s="1"/>
  <c r="BU123" i="1"/>
  <c r="BU122" i="1" s="1"/>
  <c r="BT123" i="1"/>
  <c r="BT122" i="1" s="1"/>
  <c r="BS123" i="1"/>
  <c r="BS122" i="1" s="1"/>
  <c r="BR123" i="1"/>
  <c r="BR122" i="1" s="1"/>
  <c r="BQ123" i="1"/>
  <c r="BQ122" i="1" s="1"/>
  <c r="BP123" i="1"/>
  <c r="BP122" i="1" s="1"/>
  <c r="BM123" i="1"/>
  <c r="BM122" i="1" s="1"/>
  <c r="BL123" i="1"/>
  <c r="BL122" i="1" s="1"/>
  <c r="BK123" i="1"/>
  <c r="BK122" i="1" s="1"/>
  <c r="BJ123" i="1"/>
  <c r="BJ122" i="1" s="1"/>
  <c r="BI123" i="1"/>
  <c r="BI122" i="1" s="1"/>
  <c r="BH123" i="1"/>
  <c r="BH122" i="1" s="1"/>
  <c r="BG123" i="1"/>
  <c r="BG122" i="1" s="1"/>
  <c r="BD123" i="1"/>
  <c r="BD122" i="1" s="1"/>
  <c r="BC123" i="1"/>
  <c r="BC122" i="1" s="1"/>
  <c r="BB123" i="1"/>
  <c r="BB122" i="1" s="1"/>
  <c r="BA123" i="1"/>
  <c r="BA122" i="1" s="1"/>
  <c r="AZ123" i="1"/>
  <c r="AZ122" i="1" s="1"/>
  <c r="AY123" i="1"/>
  <c r="AY122" i="1" s="1"/>
  <c r="AX123" i="1"/>
  <c r="AX122" i="1" s="1"/>
  <c r="AU123" i="1"/>
  <c r="AU122" i="1" s="1"/>
  <c r="AT123" i="1"/>
  <c r="AT122" i="1" s="1"/>
  <c r="AS123" i="1"/>
  <c r="AS122" i="1" s="1"/>
  <c r="AR123" i="1"/>
  <c r="AR122" i="1" s="1"/>
  <c r="AQ123" i="1"/>
  <c r="AQ122" i="1" s="1"/>
  <c r="AP123" i="1"/>
  <c r="AP122" i="1" s="1"/>
  <c r="AO123" i="1"/>
  <c r="AO122" i="1" s="1"/>
  <c r="AL123" i="1"/>
  <c r="AL122" i="1" s="1"/>
  <c r="AK123" i="1"/>
  <c r="AK122" i="1" s="1"/>
  <c r="AJ123" i="1"/>
  <c r="AJ122" i="1" s="1"/>
  <c r="AI123" i="1"/>
  <c r="AI122" i="1" s="1"/>
  <c r="AH123" i="1"/>
  <c r="AH122" i="1" s="1"/>
  <c r="AG123" i="1"/>
  <c r="AG122" i="1" s="1"/>
  <c r="AF123" i="1"/>
  <c r="AF122" i="1" s="1"/>
  <c r="AC123" i="1"/>
  <c r="AC122" i="1" s="1"/>
  <c r="AB123" i="1"/>
  <c r="AB122" i="1" s="1"/>
  <c r="AA123" i="1"/>
  <c r="AA122" i="1" s="1"/>
  <c r="Z123" i="1"/>
  <c r="Z122" i="1" s="1"/>
  <c r="V123" i="1"/>
  <c r="V122" i="1" s="1"/>
  <c r="U123" i="1"/>
  <c r="U122" i="1" s="1"/>
  <c r="T123" i="1"/>
  <c r="T122" i="1" s="1"/>
  <c r="S123" i="1"/>
  <c r="S122" i="1" s="1"/>
  <c r="N123" i="1"/>
  <c r="N122" i="1" s="1"/>
  <c r="M123" i="1"/>
  <c r="M122" i="1" s="1"/>
  <c r="L123" i="1"/>
  <c r="L122" i="1" s="1"/>
  <c r="K123" i="1"/>
  <c r="K122" i="1" s="1"/>
  <c r="J123" i="1"/>
  <c r="J122" i="1" s="1"/>
  <c r="G123" i="1"/>
  <c r="B123" i="1"/>
  <c r="BO122" i="1"/>
  <c r="BF122" i="1"/>
  <c r="AW122" i="1"/>
  <c r="AN122" i="1"/>
  <c r="AE122" i="1"/>
  <c r="Y122" i="1"/>
  <c r="E122" i="1"/>
  <c r="D122" i="1"/>
  <c r="B122" i="1"/>
  <c r="BW121" i="1"/>
  <c r="BY121" i="1" s="1"/>
  <c r="BN121" i="1"/>
  <c r="BE121" i="1"/>
  <c r="AV121" i="1"/>
  <c r="AM121" i="1"/>
  <c r="AD121" i="1"/>
  <c r="R121" i="1"/>
  <c r="W121" i="1" s="1"/>
  <c r="O121" i="1"/>
  <c r="G121" i="1"/>
  <c r="B121" i="1"/>
  <c r="BV120" i="1"/>
  <c r="BU120" i="1"/>
  <c r="BT120" i="1"/>
  <c r="BS120" i="1"/>
  <c r="BR120" i="1"/>
  <c r="BQ120" i="1"/>
  <c r="BP120" i="1"/>
  <c r="BM120" i="1"/>
  <c r="BL120" i="1"/>
  <c r="BK120" i="1"/>
  <c r="BJ120" i="1"/>
  <c r="BI120" i="1"/>
  <c r="BH120" i="1"/>
  <c r="BG120" i="1"/>
  <c r="BD120" i="1"/>
  <c r="BC120" i="1"/>
  <c r="BB120" i="1"/>
  <c r="BA120" i="1"/>
  <c r="AZ120" i="1"/>
  <c r="AY120" i="1"/>
  <c r="AX120" i="1"/>
  <c r="AU120" i="1"/>
  <c r="AT120" i="1"/>
  <c r="AS120" i="1"/>
  <c r="AR120" i="1"/>
  <c r="AQ120" i="1"/>
  <c r="AP120" i="1"/>
  <c r="AO120" i="1"/>
  <c r="AL120" i="1"/>
  <c r="AK120" i="1"/>
  <c r="AJ120" i="1"/>
  <c r="AI120" i="1"/>
  <c r="AH120" i="1"/>
  <c r="AG120" i="1"/>
  <c r="AF120" i="1"/>
  <c r="AC120" i="1"/>
  <c r="AB120" i="1"/>
  <c r="AA120" i="1"/>
  <c r="Z120" i="1"/>
  <c r="V120" i="1"/>
  <c r="U120" i="1"/>
  <c r="T120" i="1"/>
  <c r="S120" i="1"/>
  <c r="N120" i="1"/>
  <c r="M120" i="1"/>
  <c r="L120" i="1"/>
  <c r="K120" i="1"/>
  <c r="J120" i="1"/>
  <c r="G120" i="1"/>
  <c r="B120" i="1"/>
  <c r="BO119" i="1"/>
  <c r="BW119" i="1" s="1"/>
  <c r="BY119" i="1" s="1"/>
  <c r="BF119" i="1"/>
  <c r="BN119" i="1" s="1"/>
  <c r="AW119" i="1"/>
  <c r="BE119" i="1" s="1"/>
  <c r="AN119" i="1"/>
  <c r="AV119" i="1" s="1"/>
  <c r="AE119" i="1"/>
  <c r="AM119" i="1" s="1"/>
  <c r="Y119" i="1"/>
  <c r="AD119" i="1" s="1"/>
  <c r="R119" i="1"/>
  <c r="W119" i="1" s="1"/>
  <c r="O119" i="1"/>
  <c r="G119" i="1"/>
  <c r="B119" i="1"/>
  <c r="BV118" i="1"/>
  <c r="BU118" i="1"/>
  <c r="BT118" i="1"/>
  <c r="BS118" i="1"/>
  <c r="BR118" i="1"/>
  <c r="BQ118" i="1"/>
  <c r="BP118" i="1"/>
  <c r="BO118" i="1"/>
  <c r="BM118" i="1"/>
  <c r="BL118" i="1"/>
  <c r="BK118" i="1"/>
  <c r="BJ118" i="1"/>
  <c r="BI118" i="1"/>
  <c r="BH118" i="1"/>
  <c r="BG118" i="1"/>
  <c r="BF118" i="1"/>
  <c r="BD118" i="1"/>
  <c r="BC118" i="1"/>
  <c r="BB118" i="1"/>
  <c r="BA118" i="1"/>
  <c r="AZ118" i="1"/>
  <c r="AY118" i="1"/>
  <c r="AX118" i="1"/>
  <c r="AW118" i="1"/>
  <c r="AU118" i="1"/>
  <c r="AT118" i="1"/>
  <c r="AS118" i="1"/>
  <c r="AR118" i="1"/>
  <c r="AQ118" i="1"/>
  <c r="AP118" i="1"/>
  <c r="AO118" i="1"/>
  <c r="AL118" i="1"/>
  <c r="AK118" i="1"/>
  <c r="AJ118" i="1"/>
  <c r="AI118" i="1"/>
  <c r="AH118" i="1"/>
  <c r="AG118" i="1"/>
  <c r="AF118" i="1"/>
  <c r="AC118" i="1"/>
  <c r="AB118" i="1"/>
  <c r="AA118" i="1"/>
  <c r="Z118" i="1"/>
  <c r="V118" i="1"/>
  <c r="U118" i="1"/>
  <c r="T118" i="1"/>
  <c r="S118" i="1"/>
  <c r="N118" i="1"/>
  <c r="M118" i="1"/>
  <c r="L118" i="1"/>
  <c r="K118" i="1"/>
  <c r="J118" i="1"/>
  <c r="G118" i="1"/>
  <c r="B118" i="1"/>
  <c r="BW117" i="1"/>
  <c r="BY117" i="1" s="1"/>
  <c r="BN117" i="1"/>
  <c r="BE117" i="1"/>
  <c r="AV117" i="1"/>
  <c r="AM117" i="1"/>
  <c r="AD117" i="1"/>
  <c r="W117" i="1"/>
  <c r="O117" i="1"/>
  <c r="P117" i="1" s="1"/>
  <c r="G117" i="1"/>
  <c r="B117" i="1"/>
  <c r="BV116" i="1"/>
  <c r="BU116" i="1"/>
  <c r="BT116" i="1"/>
  <c r="BS116" i="1"/>
  <c r="BR116" i="1"/>
  <c r="BQ116" i="1"/>
  <c r="BP116" i="1"/>
  <c r="BO116" i="1"/>
  <c r="BM116" i="1"/>
  <c r="BL116" i="1"/>
  <c r="BK116" i="1"/>
  <c r="BJ116" i="1"/>
  <c r="BI116" i="1"/>
  <c r="BH116" i="1"/>
  <c r="BG116" i="1"/>
  <c r="BF116" i="1"/>
  <c r="BD116" i="1"/>
  <c r="BC116" i="1"/>
  <c r="BB116" i="1"/>
  <c r="BA116" i="1"/>
  <c r="AZ116" i="1"/>
  <c r="AY116" i="1"/>
  <c r="AX116" i="1"/>
  <c r="AW116" i="1"/>
  <c r="AU116" i="1"/>
  <c r="AT116" i="1"/>
  <c r="AS116" i="1"/>
  <c r="AR116" i="1"/>
  <c r="AQ116" i="1"/>
  <c r="AP116" i="1"/>
  <c r="AO116" i="1"/>
  <c r="AN116" i="1"/>
  <c r="AN115" i="1" s="1"/>
  <c r="AL116" i="1"/>
  <c r="AK116" i="1"/>
  <c r="AJ116" i="1"/>
  <c r="AI116" i="1"/>
  <c r="AH116" i="1"/>
  <c r="AG116" i="1"/>
  <c r="AF116" i="1"/>
  <c r="AE116" i="1"/>
  <c r="AE115" i="1" s="1"/>
  <c r="AC116" i="1"/>
  <c r="AB116" i="1"/>
  <c r="AA116" i="1"/>
  <c r="Z116" i="1"/>
  <c r="Y116" i="1"/>
  <c r="Y115" i="1" s="1"/>
  <c r="V116" i="1"/>
  <c r="U116" i="1"/>
  <c r="T116" i="1"/>
  <c r="S116" i="1"/>
  <c r="R116" i="1"/>
  <c r="N116" i="1"/>
  <c r="M116" i="1"/>
  <c r="L116" i="1"/>
  <c r="K116" i="1"/>
  <c r="J116" i="1"/>
  <c r="G116" i="1"/>
  <c r="B116" i="1"/>
  <c r="E115" i="1"/>
  <c r="D115" i="1"/>
  <c r="B115" i="1"/>
  <c r="BW114" i="1"/>
  <c r="BY114" i="1" s="1"/>
  <c r="BN114" i="1"/>
  <c r="BE114" i="1"/>
  <c r="AV114" i="1"/>
  <c r="AM114" i="1"/>
  <c r="AD114" i="1"/>
  <c r="R114" i="1"/>
  <c r="W114" i="1" s="1"/>
  <c r="O114" i="1"/>
  <c r="G114" i="1"/>
  <c r="B114" i="1"/>
  <c r="BW113" i="1"/>
  <c r="BY113" i="1" s="1"/>
  <c r="BN113" i="1"/>
  <c r="BE113" i="1"/>
  <c r="AV113" i="1"/>
  <c r="AM113" i="1"/>
  <c r="AD113" i="1"/>
  <c r="W113" i="1"/>
  <c r="O113" i="1"/>
  <c r="P113" i="1" s="1"/>
  <c r="G113" i="1"/>
  <c r="B113" i="1"/>
  <c r="BW112" i="1"/>
  <c r="BY112" i="1" s="1"/>
  <c r="BN112" i="1"/>
  <c r="BE112" i="1"/>
  <c r="AV112" i="1"/>
  <c r="AM112" i="1"/>
  <c r="AD112" i="1"/>
  <c r="W112" i="1"/>
  <c r="O112" i="1"/>
  <c r="P112" i="1" s="1"/>
  <c r="G112" i="1"/>
  <c r="B112" i="1"/>
  <c r="BW111" i="1"/>
  <c r="BY111" i="1" s="1"/>
  <c r="BN111" i="1"/>
  <c r="BE111" i="1"/>
  <c r="AV111" i="1"/>
  <c r="AM111" i="1"/>
  <c r="AD111" i="1"/>
  <c r="R111" i="1"/>
  <c r="O111" i="1"/>
  <c r="P111" i="1" s="1"/>
  <c r="G111" i="1"/>
  <c r="B111" i="1"/>
  <c r="BV110" i="1"/>
  <c r="BU110" i="1"/>
  <c r="BT110" i="1"/>
  <c r="BS110" i="1"/>
  <c r="BR110" i="1"/>
  <c r="BQ110" i="1"/>
  <c r="BP110" i="1"/>
  <c r="BO110" i="1"/>
  <c r="BO104" i="1" s="1"/>
  <c r="BM110" i="1"/>
  <c r="BL110" i="1"/>
  <c r="BK110" i="1"/>
  <c r="BJ110" i="1"/>
  <c r="BI110" i="1"/>
  <c r="BH110" i="1"/>
  <c r="BG110" i="1"/>
  <c r="BF110" i="1"/>
  <c r="BF104" i="1" s="1"/>
  <c r="BD110" i="1"/>
  <c r="BC110" i="1"/>
  <c r="BB110" i="1"/>
  <c r="BA110" i="1"/>
  <c r="AZ110" i="1"/>
  <c r="AY110" i="1"/>
  <c r="AX110" i="1"/>
  <c r="AW110" i="1"/>
  <c r="AW104" i="1" s="1"/>
  <c r="AU110" i="1"/>
  <c r="AT110" i="1"/>
  <c r="AS110" i="1"/>
  <c r="AR110" i="1"/>
  <c r="AQ110" i="1"/>
  <c r="AP110" i="1"/>
  <c r="AO110" i="1"/>
  <c r="AN110" i="1"/>
  <c r="AN104" i="1" s="1"/>
  <c r="AL110" i="1"/>
  <c r="AK110" i="1"/>
  <c r="AJ110" i="1"/>
  <c r="AI110" i="1"/>
  <c r="AH110" i="1"/>
  <c r="AG110" i="1"/>
  <c r="AF110" i="1"/>
  <c r="AE110" i="1"/>
  <c r="AC110" i="1"/>
  <c r="AB110" i="1"/>
  <c r="AA110" i="1"/>
  <c r="Z110" i="1"/>
  <c r="V110" i="1"/>
  <c r="U110" i="1"/>
  <c r="T110" i="1"/>
  <c r="S110" i="1"/>
  <c r="N110" i="1"/>
  <c r="M110" i="1"/>
  <c r="L110" i="1"/>
  <c r="K110" i="1"/>
  <c r="J110" i="1"/>
  <c r="G110" i="1"/>
  <c r="B110" i="1"/>
  <c r="BW109" i="1"/>
  <c r="BY109" i="1" s="1"/>
  <c r="BN109" i="1"/>
  <c r="BE109" i="1"/>
  <c r="AV109" i="1"/>
  <c r="AM109" i="1"/>
  <c r="AD109" i="1"/>
  <c r="R109" i="1"/>
  <c r="R108" i="1" s="1"/>
  <c r="O109" i="1"/>
  <c r="G109" i="1"/>
  <c r="B109" i="1"/>
  <c r="BV108" i="1"/>
  <c r="BU108" i="1"/>
  <c r="BT108" i="1"/>
  <c r="BS108" i="1"/>
  <c r="BR108" i="1"/>
  <c r="BQ108" i="1"/>
  <c r="BP108" i="1"/>
  <c r="BM108" i="1"/>
  <c r="BL108" i="1"/>
  <c r="BK108" i="1"/>
  <c r="BJ108" i="1"/>
  <c r="BI108" i="1"/>
  <c r="BH108" i="1"/>
  <c r="BG108" i="1"/>
  <c r="BD108" i="1"/>
  <c r="BC108" i="1"/>
  <c r="BB108" i="1"/>
  <c r="BA108" i="1"/>
  <c r="AZ108" i="1"/>
  <c r="AY108" i="1"/>
  <c r="AX108" i="1"/>
  <c r="AU108" i="1"/>
  <c r="AT108" i="1"/>
  <c r="AS108" i="1"/>
  <c r="AR108" i="1"/>
  <c r="AQ108" i="1"/>
  <c r="AP108" i="1"/>
  <c r="AO108" i="1"/>
  <c r="AL108" i="1"/>
  <c r="AK108" i="1"/>
  <c r="AJ108" i="1"/>
  <c r="AI108" i="1"/>
  <c r="AH108" i="1"/>
  <c r="AG108" i="1"/>
  <c r="AF108" i="1"/>
  <c r="AC108" i="1"/>
  <c r="AB108" i="1"/>
  <c r="AA108" i="1"/>
  <c r="Z108" i="1"/>
  <c r="Z104" i="1" s="1"/>
  <c r="V108" i="1"/>
  <c r="U108" i="1"/>
  <c r="T108" i="1"/>
  <c r="S108" i="1"/>
  <c r="N108" i="1"/>
  <c r="M108" i="1"/>
  <c r="L108" i="1"/>
  <c r="K108" i="1"/>
  <c r="J108" i="1"/>
  <c r="G108" i="1"/>
  <c r="B108" i="1"/>
  <c r="BO107" i="1"/>
  <c r="BW107" i="1" s="1"/>
  <c r="BY107" i="1" s="1"/>
  <c r="BF107" i="1"/>
  <c r="BN107" i="1" s="1"/>
  <c r="AW107" i="1"/>
  <c r="BE107" i="1" s="1"/>
  <c r="AN107" i="1"/>
  <c r="AV107" i="1" s="1"/>
  <c r="AE107" i="1"/>
  <c r="AM107" i="1" s="1"/>
  <c r="Y107" i="1"/>
  <c r="AD107" i="1" s="1"/>
  <c r="X107" i="1"/>
  <c r="R107" i="1"/>
  <c r="W107" i="1" s="1"/>
  <c r="Q107" i="1"/>
  <c r="J107" i="1"/>
  <c r="G107" i="1"/>
  <c r="B107" i="1"/>
  <c r="BW106" i="1"/>
  <c r="BY106" i="1" s="1"/>
  <c r="BN106" i="1"/>
  <c r="BE106" i="1"/>
  <c r="AV106" i="1"/>
  <c r="AM106" i="1"/>
  <c r="AD106" i="1"/>
  <c r="R106" i="1"/>
  <c r="W106" i="1" s="1"/>
  <c r="J106" i="1"/>
  <c r="O106" i="1" s="1"/>
  <c r="P106" i="1" s="1"/>
  <c r="G106" i="1"/>
  <c r="B106" i="1"/>
  <c r="BV105" i="1"/>
  <c r="BU105" i="1"/>
  <c r="BT105" i="1"/>
  <c r="BS105" i="1"/>
  <c r="BR105" i="1"/>
  <c r="BQ105" i="1"/>
  <c r="BM105" i="1"/>
  <c r="BL105" i="1"/>
  <c r="BK105" i="1"/>
  <c r="BJ105" i="1"/>
  <c r="BI105" i="1"/>
  <c r="BH105" i="1"/>
  <c r="BD105" i="1"/>
  <c r="BC105" i="1"/>
  <c r="BB105" i="1"/>
  <c r="BA105" i="1"/>
  <c r="AZ105" i="1"/>
  <c r="AY105" i="1"/>
  <c r="AU105" i="1"/>
  <c r="AT105" i="1"/>
  <c r="AS105" i="1"/>
  <c r="AR105" i="1"/>
  <c r="AQ105" i="1"/>
  <c r="AP105" i="1"/>
  <c r="AL105" i="1"/>
  <c r="AK105" i="1"/>
  <c r="AJ105" i="1"/>
  <c r="AI105" i="1"/>
  <c r="AH105" i="1"/>
  <c r="AG105" i="1"/>
  <c r="AC105" i="1"/>
  <c r="AB105" i="1"/>
  <c r="AA105" i="1"/>
  <c r="V105" i="1"/>
  <c r="U105" i="1"/>
  <c r="T105" i="1"/>
  <c r="S105" i="1"/>
  <c r="N105" i="1"/>
  <c r="M105" i="1"/>
  <c r="L105" i="1"/>
  <c r="K105" i="1"/>
  <c r="G105" i="1"/>
  <c r="B105" i="1"/>
  <c r="Y104" i="1"/>
  <c r="E104" i="1"/>
  <c r="D104" i="1"/>
  <c r="B104" i="1"/>
  <c r="B103" i="1"/>
  <c r="BW102" i="1"/>
  <c r="BY102" i="1" s="1"/>
  <c r="BN102" i="1"/>
  <c r="BE102" i="1"/>
  <c r="AV102" i="1"/>
  <c r="AM102" i="1"/>
  <c r="AD102" i="1"/>
  <c r="R102" i="1"/>
  <c r="Q102" i="1"/>
  <c r="O102" i="1"/>
  <c r="P102" i="1" s="1"/>
  <c r="G102" i="1"/>
  <c r="BW101" i="1"/>
  <c r="BY101" i="1" s="1"/>
  <c r="BN101" i="1"/>
  <c r="BE101" i="1"/>
  <c r="AV101" i="1"/>
  <c r="AM101" i="1"/>
  <c r="AD101" i="1"/>
  <c r="W101" i="1"/>
  <c r="Q101" i="1"/>
  <c r="O101" i="1"/>
  <c r="G101" i="1"/>
  <c r="B101" i="1"/>
  <c r="BV100" i="1"/>
  <c r="BU100" i="1"/>
  <c r="BT100" i="1"/>
  <c r="BS100" i="1"/>
  <c r="BR100" i="1"/>
  <c r="BQ100" i="1"/>
  <c r="BP100" i="1"/>
  <c r="BM100" i="1"/>
  <c r="BL100" i="1"/>
  <c r="BK100" i="1"/>
  <c r="BJ100" i="1"/>
  <c r="BI100" i="1"/>
  <c r="BH100" i="1"/>
  <c r="BG100" i="1"/>
  <c r="BD100" i="1"/>
  <c r="BC100" i="1"/>
  <c r="BB100" i="1"/>
  <c r="BA100" i="1"/>
  <c r="AZ100" i="1"/>
  <c r="AY100" i="1"/>
  <c r="AX100" i="1"/>
  <c r="AU100" i="1"/>
  <c r="AT100" i="1"/>
  <c r="AS100" i="1"/>
  <c r="AR100" i="1"/>
  <c r="AQ100" i="1"/>
  <c r="AP100" i="1"/>
  <c r="AO100" i="1"/>
  <c r="AL100" i="1"/>
  <c r="AK100" i="1"/>
  <c r="AJ100" i="1"/>
  <c r="AI100" i="1"/>
  <c r="AH100" i="1"/>
  <c r="AG100" i="1"/>
  <c r="AF100" i="1"/>
  <c r="AC100" i="1"/>
  <c r="AB100" i="1"/>
  <c r="AA100" i="1"/>
  <c r="Z100" i="1"/>
  <c r="V100" i="1"/>
  <c r="U100" i="1"/>
  <c r="T100" i="1"/>
  <c r="S100" i="1"/>
  <c r="N100" i="1"/>
  <c r="M100" i="1"/>
  <c r="L100" i="1"/>
  <c r="K100" i="1"/>
  <c r="J100" i="1"/>
  <c r="G100" i="1"/>
  <c r="B100" i="1"/>
  <c r="BW99" i="1"/>
  <c r="BY99" i="1" s="1"/>
  <c r="BN99" i="1"/>
  <c r="BE99" i="1"/>
  <c r="AV99" i="1"/>
  <c r="AM99" i="1"/>
  <c r="AD99" i="1"/>
  <c r="R99" i="1"/>
  <c r="R97" i="1" s="1"/>
  <c r="O99" i="1"/>
  <c r="G99" i="1"/>
  <c r="B99" i="1"/>
  <c r="BW98" i="1"/>
  <c r="BY98" i="1" s="1"/>
  <c r="BN98" i="1"/>
  <c r="BE98" i="1"/>
  <c r="AV98" i="1"/>
  <c r="AM98" i="1"/>
  <c r="AD98" i="1"/>
  <c r="W98" i="1"/>
  <c r="O98" i="1"/>
  <c r="P98" i="1" s="1"/>
  <c r="G98" i="1"/>
  <c r="B98" i="1"/>
  <c r="BV97" i="1"/>
  <c r="BU97" i="1"/>
  <c r="BT97" i="1"/>
  <c r="BS97" i="1"/>
  <c r="BR97" i="1"/>
  <c r="BQ97" i="1"/>
  <c r="BP97" i="1"/>
  <c r="BM97" i="1"/>
  <c r="BL97" i="1"/>
  <c r="BK97" i="1"/>
  <c r="BJ97" i="1"/>
  <c r="BI97" i="1"/>
  <c r="BH97" i="1"/>
  <c r="BG97" i="1"/>
  <c r="BD97" i="1"/>
  <c r="BC97" i="1"/>
  <c r="BB97" i="1"/>
  <c r="BA97" i="1"/>
  <c r="AZ97" i="1"/>
  <c r="AY97" i="1"/>
  <c r="AX97" i="1"/>
  <c r="AU97" i="1"/>
  <c r="AT97" i="1"/>
  <c r="AS97" i="1"/>
  <c r="AR97" i="1"/>
  <c r="AQ97" i="1"/>
  <c r="AP97" i="1"/>
  <c r="AO97" i="1"/>
  <c r="AL97" i="1"/>
  <c r="AK97" i="1"/>
  <c r="AJ97" i="1"/>
  <c r="AI97" i="1"/>
  <c r="AH97" i="1"/>
  <c r="AG97" i="1"/>
  <c r="AF97" i="1"/>
  <c r="AC97" i="1"/>
  <c r="AB97" i="1"/>
  <c r="AA97" i="1"/>
  <c r="Z97" i="1"/>
  <c r="V97" i="1"/>
  <c r="U97" i="1"/>
  <c r="T97" i="1"/>
  <c r="S97" i="1"/>
  <c r="N97" i="1"/>
  <c r="M97" i="1"/>
  <c r="L97" i="1"/>
  <c r="K97" i="1"/>
  <c r="J97" i="1"/>
  <c r="G97" i="1"/>
  <c r="B97" i="1"/>
  <c r="BO96" i="1"/>
  <c r="BO95" i="1" s="1"/>
  <c r="BF96" i="1"/>
  <c r="BF95" i="1" s="1"/>
  <c r="AW96" i="1"/>
  <c r="AW95" i="1" s="1"/>
  <c r="AN96" i="1"/>
  <c r="AN95" i="1" s="1"/>
  <c r="AE96" i="1"/>
  <c r="AE95" i="1" s="1"/>
  <c r="Y96" i="1"/>
  <c r="Y95" i="1" s="1"/>
  <c r="E96" i="1"/>
  <c r="E95" i="1" s="1"/>
  <c r="D96" i="1"/>
  <c r="B96" i="1"/>
  <c r="B95" i="1"/>
  <c r="BW94" i="1"/>
  <c r="BY94" i="1" s="1"/>
  <c r="BN94" i="1"/>
  <c r="BE94" i="1"/>
  <c r="AV94" i="1"/>
  <c r="AM94" i="1"/>
  <c r="AD94" i="1"/>
  <c r="W94" i="1"/>
  <c r="O94" i="1"/>
  <c r="G94" i="1"/>
  <c r="B94" i="1"/>
  <c r="BV93" i="1"/>
  <c r="BV92" i="1" s="1"/>
  <c r="BV91" i="1" s="1"/>
  <c r="BU93" i="1"/>
  <c r="BU92" i="1" s="1"/>
  <c r="BU91" i="1" s="1"/>
  <c r="BT93" i="1"/>
  <c r="BT92" i="1" s="1"/>
  <c r="BT91" i="1" s="1"/>
  <c r="BS93" i="1"/>
  <c r="BS92" i="1" s="1"/>
  <c r="BS91" i="1" s="1"/>
  <c r="BR93" i="1"/>
  <c r="BR92" i="1" s="1"/>
  <c r="BR91" i="1" s="1"/>
  <c r="BQ93" i="1"/>
  <c r="BQ92" i="1" s="1"/>
  <c r="BQ91" i="1" s="1"/>
  <c r="BP93" i="1"/>
  <c r="BP92" i="1" s="1"/>
  <c r="BP91" i="1" s="1"/>
  <c r="BO93" i="1"/>
  <c r="BO92" i="1" s="1"/>
  <c r="BM93" i="1"/>
  <c r="BM92" i="1" s="1"/>
  <c r="BM91" i="1" s="1"/>
  <c r="BL93" i="1"/>
  <c r="BK93" i="1"/>
  <c r="BK92" i="1" s="1"/>
  <c r="BK91" i="1" s="1"/>
  <c r="BJ93" i="1"/>
  <c r="BJ92" i="1" s="1"/>
  <c r="BJ91" i="1" s="1"/>
  <c r="BI93" i="1"/>
  <c r="BI92" i="1" s="1"/>
  <c r="BI91" i="1" s="1"/>
  <c r="BH93" i="1"/>
  <c r="BH92" i="1" s="1"/>
  <c r="BH91" i="1" s="1"/>
  <c r="BG93" i="1"/>
  <c r="BG92" i="1" s="1"/>
  <c r="BG91" i="1" s="1"/>
  <c r="BF93" i="1"/>
  <c r="BF92" i="1" s="1"/>
  <c r="BF91" i="1" s="1"/>
  <c r="BD93" i="1"/>
  <c r="BD92" i="1" s="1"/>
  <c r="BD91" i="1" s="1"/>
  <c r="BC93" i="1"/>
  <c r="BC92" i="1" s="1"/>
  <c r="BC91" i="1" s="1"/>
  <c r="BB93" i="1"/>
  <c r="BB92" i="1" s="1"/>
  <c r="BB91" i="1" s="1"/>
  <c r="BA93" i="1"/>
  <c r="BA92" i="1" s="1"/>
  <c r="BA91" i="1" s="1"/>
  <c r="AZ93" i="1"/>
  <c r="AZ92" i="1" s="1"/>
  <c r="AZ91" i="1" s="1"/>
  <c r="AY93" i="1"/>
  <c r="AY92" i="1" s="1"/>
  <c r="AY91" i="1" s="1"/>
  <c r="AX93" i="1"/>
  <c r="AX92" i="1" s="1"/>
  <c r="AX91" i="1" s="1"/>
  <c r="AW93" i="1"/>
  <c r="AW92" i="1" s="1"/>
  <c r="AW91" i="1" s="1"/>
  <c r="AU93" i="1"/>
  <c r="AU92" i="1" s="1"/>
  <c r="AU91" i="1" s="1"/>
  <c r="AT93" i="1"/>
  <c r="AT92" i="1" s="1"/>
  <c r="AT91" i="1" s="1"/>
  <c r="AS93" i="1"/>
  <c r="AS92" i="1" s="1"/>
  <c r="AS91" i="1" s="1"/>
  <c r="AR93" i="1"/>
  <c r="AR92" i="1" s="1"/>
  <c r="AR91" i="1" s="1"/>
  <c r="AQ93" i="1"/>
  <c r="AQ92" i="1" s="1"/>
  <c r="AQ91" i="1" s="1"/>
  <c r="AP93" i="1"/>
  <c r="AP92" i="1" s="1"/>
  <c r="AP91" i="1" s="1"/>
  <c r="AO93" i="1"/>
  <c r="AO92" i="1" s="1"/>
  <c r="AO91" i="1" s="1"/>
  <c r="AN93" i="1"/>
  <c r="AN92" i="1" s="1"/>
  <c r="AN91" i="1" s="1"/>
  <c r="AL93" i="1"/>
  <c r="AL92" i="1" s="1"/>
  <c r="AL91" i="1" s="1"/>
  <c r="AK93" i="1"/>
  <c r="AK92" i="1" s="1"/>
  <c r="AK91" i="1" s="1"/>
  <c r="AJ93" i="1"/>
  <c r="AJ92" i="1" s="1"/>
  <c r="AJ91" i="1" s="1"/>
  <c r="AI93" i="1"/>
  <c r="AI92" i="1" s="1"/>
  <c r="AI91" i="1" s="1"/>
  <c r="AH93" i="1"/>
  <c r="AH92" i="1" s="1"/>
  <c r="AH91" i="1" s="1"/>
  <c r="AG93" i="1"/>
  <c r="AG92" i="1" s="1"/>
  <c r="AG91" i="1" s="1"/>
  <c r="AF93" i="1"/>
  <c r="AF92" i="1" s="1"/>
  <c r="AF91" i="1" s="1"/>
  <c r="AE93" i="1"/>
  <c r="AE92" i="1" s="1"/>
  <c r="AE91" i="1" s="1"/>
  <c r="AC93" i="1"/>
  <c r="AC92" i="1" s="1"/>
  <c r="AC91" i="1" s="1"/>
  <c r="AB93" i="1"/>
  <c r="AB92" i="1" s="1"/>
  <c r="AB91" i="1" s="1"/>
  <c r="AA93" i="1"/>
  <c r="AA92" i="1" s="1"/>
  <c r="AA91" i="1" s="1"/>
  <c r="Z93" i="1"/>
  <c r="Z92" i="1" s="1"/>
  <c r="Z91" i="1" s="1"/>
  <c r="Y93" i="1"/>
  <c r="Y92" i="1" s="1"/>
  <c r="Y91" i="1" s="1"/>
  <c r="V93" i="1"/>
  <c r="V92" i="1" s="1"/>
  <c r="V91" i="1" s="1"/>
  <c r="U93" i="1"/>
  <c r="U92" i="1" s="1"/>
  <c r="U91" i="1" s="1"/>
  <c r="T93" i="1"/>
  <c r="T92" i="1" s="1"/>
  <c r="T91" i="1" s="1"/>
  <c r="S93" i="1"/>
  <c r="S92" i="1" s="1"/>
  <c r="S91" i="1" s="1"/>
  <c r="R93" i="1"/>
  <c r="R92" i="1" s="1"/>
  <c r="R91" i="1" s="1"/>
  <c r="N93" i="1"/>
  <c r="N92" i="1" s="1"/>
  <c r="N91" i="1" s="1"/>
  <c r="M93" i="1"/>
  <c r="M92" i="1" s="1"/>
  <c r="M91" i="1" s="1"/>
  <c r="L93" i="1"/>
  <c r="L92" i="1" s="1"/>
  <c r="L91" i="1" s="1"/>
  <c r="K93" i="1"/>
  <c r="K92" i="1" s="1"/>
  <c r="K91" i="1" s="1"/>
  <c r="J93" i="1"/>
  <c r="J92" i="1" s="1"/>
  <c r="J91" i="1" s="1"/>
  <c r="G93" i="1"/>
  <c r="B93" i="1"/>
  <c r="BL92" i="1"/>
  <c r="BL91" i="1" s="1"/>
  <c r="G92" i="1"/>
  <c r="B92" i="1"/>
  <c r="E91" i="1"/>
  <c r="D91" i="1"/>
  <c r="B91" i="1"/>
  <c r="BW90" i="1"/>
  <c r="BY90" i="1" s="1"/>
  <c r="BN90" i="1"/>
  <c r="BE90" i="1"/>
  <c r="AV90" i="1"/>
  <c r="AM90" i="1"/>
  <c r="AD90" i="1"/>
  <c r="W90" i="1"/>
  <c r="O90" i="1"/>
  <c r="G90" i="1"/>
  <c r="B90" i="1"/>
  <c r="BV89" i="1"/>
  <c r="BU89" i="1"/>
  <c r="BT89" i="1"/>
  <c r="BS89" i="1"/>
  <c r="BR89" i="1"/>
  <c r="BQ89" i="1"/>
  <c r="BP89" i="1"/>
  <c r="BM89" i="1"/>
  <c r="BL89" i="1"/>
  <c r="BK89" i="1"/>
  <c r="BJ89" i="1"/>
  <c r="BI89" i="1"/>
  <c r="BH89" i="1"/>
  <c r="BG89" i="1"/>
  <c r="BD89" i="1"/>
  <c r="BC89" i="1"/>
  <c r="BB89" i="1"/>
  <c r="BA89" i="1"/>
  <c r="AZ89" i="1"/>
  <c r="AY89" i="1"/>
  <c r="AX89" i="1"/>
  <c r="AU89" i="1"/>
  <c r="AT89" i="1"/>
  <c r="AS89" i="1"/>
  <c r="AR89" i="1"/>
  <c r="AQ89" i="1"/>
  <c r="AP89" i="1"/>
  <c r="AO89" i="1"/>
  <c r="AL89" i="1"/>
  <c r="AK89" i="1"/>
  <c r="AJ89" i="1"/>
  <c r="AI89" i="1"/>
  <c r="AH89" i="1"/>
  <c r="AG89" i="1"/>
  <c r="AF89" i="1"/>
  <c r="AC89" i="1"/>
  <c r="AB89" i="1"/>
  <c r="AA89" i="1"/>
  <c r="Z89" i="1"/>
  <c r="V89" i="1"/>
  <c r="U89" i="1"/>
  <c r="T89" i="1"/>
  <c r="S89" i="1"/>
  <c r="R89" i="1"/>
  <c r="N89" i="1"/>
  <c r="M89" i="1"/>
  <c r="L89" i="1"/>
  <c r="K89" i="1"/>
  <c r="J89" i="1"/>
  <c r="G89" i="1"/>
  <c r="B89" i="1"/>
  <c r="BW88" i="1"/>
  <c r="BY88" i="1" s="1"/>
  <c r="BN88" i="1"/>
  <c r="BE88" i="1"/>
  <c r="AV88" i="1"/>
  <c r="AM88" i="1"/>
  <c r="AD88" i="1"/>
  <c r="W88" i="1"/>
  <c r="O88" i="1"/>
  <c r="P88" i="1" s="1"/>
  <c r="G88" i="1"/>
  <c r="B88" i="1"/>
  <c r="BW87" i="1"/>
  <c r="BY87" i="1" s="1"/>
  <c r="BN87" i="1"/>
  <c r="BE87" i="1"/>
  <c r="AV87" i="1"/>
  <c r="AM87" i="1"/>
  <c r="AD87" i="1"/>
  <c r="R87" i="1"/>
  <c r="W87" i="1" s="1"/>
  <c r="J87" i="1"/>
  <c r="O87" i="1" s="1"/>
  <c r="G87" i="1"/>
  <c r="B87" i="1"/>
  <c r="BV86" i="1"/>
  <c r="BU86" i="1"/>
  <c r="BT86" i="1"/>
  <c r="BS86" i="1"/>
  <c r="BR86" i="1"/>
  <c r="BQ86" i="1"/>
  <c r="BP86" i="1"/>
  <c r="BO86" i="1"/>
  <c r="BO85" i="1" s="1"/>
  <c r="BO84" i="1" s="1"/>
  <c r="BM86" i="1"/>
  <c r="BL86" i="1"/>
  <c r="BL85" i="1" s="1"/>
  <c r="BL84" i="1" s="1"/>
  <c r="BK86" i="1"/>
  <c r="BK85" i="1" s="1"/>
  <c r="BK84" i="1" s="1"/>
  <c r="BJ86" i="1"/>
  <c r="BI86" i="1"/>
  <c r="BH86" i="1"/>
  <c r="BG86" i="1"/>
  <c r="BG85" i="1" s="1"/>
  <c r="BG84" i="1" s="1"/>
  <c r="BF86" i="1"/>
  <c r="BF85" i="1" s="1"/>
  <c r="BD86" i="1"/>
  <c r="BC86" i="1"/>
  <c r="BB86" i="1"/>
  <c r="BA86" i="1"/>
  <c r="AZ86" i="1"/>
  <c r="AY86" i="1"/>
  <c r="AX86" i="1"/>
  <c r="AW86" i="1"/>
  <c r="AW85" i="1" s="1"/>
  <c r="AW84" i="1" s="1"/>
  <c r="AU86" i="1"/>
  <c r="AT86" i="1"/>
  <c r="AS86" i="1"/>
  <c r="AR86" i="1"/>
  <c r="AQ86" i="1"/>
  <c r="AP86" i="1"/>
  <c r="AO86" i="1"/>
  <c r="AL86" i="1"/>
  <c r="AK86" i="1"/>
  <c r="AJ86" i="1"/>
  <c r="AI86" i="1"/>
  <c r="AH86" i="1"/>
  <c r="AG86" i="1"/>
  <c r="AF86" i="1"/>
  <c r="AC86" i="1"/>
  <c r="AB86" i="1"/>
  <c r="AA86" i="1"/>
  <c r="Z86" i="1"/>
  <c r="V86" i="1"/>
  <c r="U86" i="1"/>
  <c r="T86" i="1"/>
  <c r="S86" i="1"/>
  <c r="N86" i="1"/>
  <c r="M86" i="1"/>
  <c r="L86" i="1"/>
  <c r="K86" i="1"/>
  <c r="G86" i="1"/>
  <c r="B86" i="1"/>
  <c r="AN85" i="1"/>
  <c r="AN84" i="1" s="1"/>
  <c r="AE85" i="1"/>
  <c r="AE84" i="1" s="1"/>
  <c r="Y85" i="1"/>
  <c r="Y84" i="1" s="1"/>
  <c r="E85" i="1"/>
  <c r="E84" i="1" s="1"/>
  <c r="D85" i="1"/>
  <c r="B85" i="1"/>
  <c r="B84" i="1"/>
  <c r="BW83" i="1"/>
  <c r="BY83" i="1" s="1"/>
  <c r="BN83" i="1"/>
  <c r="BE83" i="1"/>
  <c r="AV83" i="1"/>
  <c r="AM83" i="1"/>
  <c r="AD83" i="1"/>
  <c r="R83" i="1"/>
  <c r="W83" i="1" s="1"/>
  <c r="J83" i="1"/>
  <c r="O83" i="1" s="1"/>
  <c r="P83" i="1" s="1"/>
  <c r="G83" i="1"/>
  <c r="B83" i="1"/>
  <c r="BW82" i="1"/>
  <c r="BY82" i="1" s="1"/>
  <c r="BN82" i="1"/>
  <c r="BE82" i="1"/>
  <c r="AV82" i="1"/>
  <c r="AM82" i="1"/>
  <c r="AD82" i="1"/>
  <c r="R82" i="1"/>
  <c r="W82" i="1" s="1"/>
  <c r="J82" i="1"/>
  <c r="O82" i="1" s="1"/>
  <c r="G82" i="1"/>
  <c r="B82" i="1"/>
  <c r="BW81" i="1"/>
  <c r="BY81" i="1" s="1"/>
  <c r="BN81" i="1"/>
  <c r="BE81" i="1"/>
  <c r="AV81" i="1"/>
  <c r="AM81" i="1"/>
  <c r="AD81" i="1"/>
  <c r="R81" i="1"/>
  <c r="W81" i="1" s="1"/>
  <c r="J81" i="1"/>
  <c r="O81" i="1" s="1"/>
  <c r="P81" i="1" s="1"/>
  <c r="G81" i="1"/>
  <c r="B81" i="1"/>
  <c r="BW80" i="1"/>
  <c r="BY80" i="1" s="1"/>
  <c r="BN80" i="1"/>
  <c r="BE80" i="1"/>
  <c r="AV80" i="1"/>
  <c r="AM80" i="1"/>
  <c r="AD80" i="1"/>
  <c r="R80" i="1"/>
  <c r="J80" i="1"/>
  <c r="G80" i="1"/>
  <c r="B80" i="1"/>
  <c r="BV79" i="1"/>
  <c r="BU79" i="1"/>
  <c r="BT79" i="1"/>
  <c r="BS79" i="1"/>
  <c r="BR79" i="1"/>
  <c r="BQ79" i="1"/>
  <c r="BP79" i="1"/>
  <c r="BM79" i="1"/>
  <c r="BL79" i="1"/>
  <c r="BK79" i="1"/>
  <c r="BJ79" i="1"/>
  <c r="BI79" i="1"/>
  <c r="BH79" i="1"/>
  <c r="BG79" i="1"/>
  <c r="BD79" i="1"/>
  <c r="BC79" i="1"/>
  <c r="BB79" i="1"/>
  <c r="BA79" i="1"/>
  <c r="AZ79" i="1"/>
  <c r="AY79" i="1"/>
  <c r="AX79" i="1"/>
  <c r="AU79" i="1"/>
  <c r="AT79" i="1"/>
  <c r="AS79" i="1"/>
  <c r="AR79" i="1"/>
  <c r="AQ79" i="1"/>
  <c r="AP79" i="1"/>
  <c r="AO79" i="1"/>
  <c r="AL79" i="1"/>
  <c r="AK79" i="1"/>
  <c r="AJ79" i="1"/>
  <c r="AI79" i="1"/>
  <c r="AH79" i="1"/>
  <c r="AG79" i="1"/>
  <c r="AF79" i="1"/>
  <c r="AC79" i="1"/>
  <c r="AB79" i="1"/>
  <c r="AA79" i="1"/>
  <c r="Z79" i="1"/>
  <c r="V79" i="1"/>
  <c r="U79" i="1"/>
  <c r="T79" i="1"/>
  <c r="S79" i="1"/>
  <c r="N79" i="1"/>
  <c r="M79" i="1"/>
  <c r="L79" i="1"/>
  <c r="K79" i="1"/>
  <c r="G79" i="1"/>
  <c r="B79" i="1"/>
  <c r="BW78" i="1"/>
  <c r="BY78" i="1" s="1"/>
  <c r="BN78" i="1"/>
  <c r="BE78" i="1"/>
  <c r="AV78" i="1"/>
  <c r="AM78" i="1"/>
  <c r="AD78" i="1"/>
  <c r="R78" i="1"/>
  <c r="W78" i="1" s="1"/>
  <c r="O78" i="1"/>
  <c r="G78" i="1"/>
  <c r="B78" i="1"/>
  <c r="BV77" i="1"/>
  <c r="BU77" i="1"/>
  <c r="BT77" i="1"/>
  <c r="BS77" i="1"/>
  <c r="BR77" i="1"/>
  <c r="BQ77" i="1"/>
  <c r="BP77" i="1"/>
  <c r="BO77" i="1"/>
  <c r="BO76" i="1" s="1"/>
  <c r="BM77" i="1"/>
  <c r="BM76" i="1" s="1"/>
  <c r="BL77" i="1"/>
  <c r="BK77" i="1"/>
  <c r="BJ77" i="1"/>
  <c r="BI77" i="1"/>
  <c r="BI76" i="1" s="1"/>
  <c r="BH77" i="1"/>
  <c r="BG77" i="1"/>
  <c r="BF77" i="1"/>
  <c r="BF76" i="1" s="1"/>
  <c r="BD77" i="1"/>
  <c r="BC77" i="1"/>
  <c r="BB77" i="1"/>
  <c r="BA77" i="1"/>
  <c r="AZ77" i="1"/>
  <c r="AY77" i="1"/>
  <c r="AX77" i="1"/>
  <c r="AW77" i="1"/>
  <c r="AW76" i="1" s="1"/>
  <c r="AU77" i="1"/>
  <c r="AT77" i="1"/>
  <c r="AS77" i="1"/>
  <c r="AR77" i="1"/>
  <c r="AQ77" i="1"/>
  <c r="AP77" i="1"/>
  <c r="AO77" i="1"/>
  <c r="AL77" i="1"/>
  <c r="AK77" i="1"/>
  <c r="AJ77" i="1"/>
  <c r="AI77" i="1"/>
  <c r="AH77" i="1"/>
  <c r="AG77" i="1"/>
  <c r="AF77" i="1"/>
  <c r="AC77" i="1"/>
  <c r="AB77" i="1"/>
  <c r="AA77" i="1"/>
  <c r="Z77" i="1"/>
  <c r="V77" i="1"/>
  <c r="U77" i="1"/>
  <c r="T77" i="1"/>
  <c r="S77" i="1"/>
  <c r="N77" i="1"/>
  <c r="M77" i="1"/>
  <c r="L77" i="1"/>
  <c r="K77" i="1"/>
  <c r="J77" i="1"/>
  <c r="G77" i="1"/>
  <c r="B77" i="1"/>
  <c r="AN76" i="1"/>
  <c r="AE76" i="1"/>
  <c r="Y76" i="1"/>
  <c r="E76" i="1"/>
  <c r="D76" i="1"/>
  <c r="B76" i="1"/>
  <c r="BO75" i="1"/>
  <c r="BW75" i="1" s="1"/>
  <c r="BY75" i="1" s="1"/>
  <c r="BF75" i="1"/>
  <c r="BN75" i="1" s="1"/>
  <c r="AW75" i="1"/>
  <c r="AW74" i="1" s="1"/>
  <c r="AN75" i="1"/>
  <c r="AV75" i="1" s="1"/>
  <c r="AE75" i="1"/>
  <c r="AM75" i="1" s="1"/>
  <c r="Y75" i="1"/>
  <c r="AD75" i="1" s="1"/>
  <c r="R75" i="1"/>
  <c r="R74" i="1" s="1"/>
  <c r="O75" i="1"/>
  <c r="P75" i="1" s="1"/>
  <c r="G75" i="1"/>
  <c r="B75" i="1"/>
  <c r="BV74" i="1"/>
  <c r="BV73" i="1" s="1"/>
  <c r="BU74" i="1"/>
  <c r="BU73" i="1" s="1"/>
  <c r="BT74" i="1"/>
  <c r="BT73" i="1" s="1"/>
  <c r="BS74" i="1"/>
  <c r="BS73" i="1" s="1"/>
  <c r="BR74" i="1"/>
  <c r="BR73" i="1" s="1"/>
  <c r="BQ74" i="1"/>
  <c r="BQ73" i="1" s="1"/>
  <c r="BP74" i="1"/>
  <c r="BP73" i="1" s="1"/>
  <c r="BM74" i="1"/>
  <c r="BM73" i="1" s="1"/>
  <c r="BL74" i="1"/>
  <c r="BL73" i="1" s="1"/>
  <c r="BK74" i="1"/>
  <c r="BK73" i="1" s="1"/>
  <c r="BJ74" i="1"/>
  <c r="BJ73" i="1" s="1"/>
  <c r="BI74" i="1"/>
  <c r="BI73" i="1" s="1"/>
  <c r="BH74" i="1"/>
  <c r="BH73" i="1" s="1"/>
  <c r="BG74" i="1"/>
  <c r="BG73" i="1" s="1"/>
  <c r="BD74" i="1"/>
  <c r="BD73" i="1" s="1"/>
  <c r="BC74" i="1"/>
  <c r="BC73" i="1" s="1"/>
  <c r="BB74" i="1"/>
  <c r="BB73" i="1" s="1"/>
  <c r="BA74" i="1"/>
  <c r="BA73" i="1" s="1"/>
  <c r="AZ74" i="1"/>
  <c r="AZ73" i="1" s="1"/>
  <c r="AY74" i="1"/>
  <c r="AY73" i="1" s="1"/>
  <c r="AX74" i="1"/>
  <c r="AX73" i="1" s="1"/>
  <c r="AU74" i="1"/>
  <c r="AU73" i="1" s="1"/>
  <c r="AT74" i="1"/>
  <c r="AT73" i="1" s="1"/>
  <c r="AS74" i="1"/>
  <c r="AS73" i="1" s="1"/>
  <c r="AR74" i="1"/>
  <c r="AR73" i="1" s="1"/>
  <c r="AQ74" i="1"/>
  <c r="AQ73" i="1" s="1"/>
  <c r="AP74" i="1"/>
  <c r="AP73" i="1" s="1"/>
  <c r="AO74" i="1"/>
  <c r="AO73" i="1" s="1"/>
  <c r="AL74" i="1"/>
  <c r="AL73" i="1" s="1"/>
  <c r="AK74" i="1"/>
  <c r="AK73" i="1" s="1"/>
  <c r="AJ74" i="1"/>
  <c r="AJ73" i="1" s="1"/>
  <c r="AI74" i="1"/>
  <c r="AI73" i="1" s="1"/>
  <c r="AH74" i="1"/>
  <c r="AH73" i="1" s="1"/>
  <c r="AG74" i="1"/>
  <c r="AG73" i="1" s="1"/>
  <c r="AF74" i="1"/>
  <c r="AF73" i="1" s="1"/>
  <c r="AC74" i="1"/>
  <c r="AC73" i="1" s="1"/>
  <c r="AB74" i="1"/>
  <c r="AB73" i="1" s="1"/>
  <c r="AA74" i="1"/>
  <c r="AA73" i="1" s="1"/>
  <c r="Z74" i="1"/>
  <c r="Z73" i="1" s="1"/>
  <c r="V74" i="1"/>
  <c r="V73" i="1" s="1"/>
  <c r="U74" i="1"/>
  <c r="U73" i="1" s="1"/>
  <c r="T74" i="1"/>
  <c r="T73" i="1" s="1"/>
  <c r="S74" i="1"/>
  <c r="S73" i="1" s="1"/>
  <c r="N74" i="1"/>
  <c r="N73" i="1" s="1"/>
  <c r="M74" i="1"/>
  <c r="M73" i="1" s="1"/>
  <c r="L74" i="1"/>
  <c r="L73" i="1" s="1"/>
  <c r="K74" i="1"/>
  <c r="K73" i="1" s="1"/>
  <c r="J74" i="1"/>
  <c r="G74" i="1"/>
  <c r="B74" i="1"/>
  <c r="E73" i="1"/>
  <c r="D73" i="1"/>
  <c r="B73" i="1"/>
  <c r="BW72" i="1"/>
  <c r="BY72" i="1" s="1"/>
  <c r="BN72" i="1"/>
  <c r="BE72" i="1"/>
  <c r="AV72" i="1"/>
  <c r="AM72" i="1"/>
  <c r="AD72" i="1"/>
  <c r="W72" i="1"/>
  <c r="O72" i="1"/>
  <c r="G72" i="1"/>
  <c r="B72" i="1"/>
  <c r="BV71" i="1"/>
  <c r="BV70" i="1" s="1"/>
  <c r="BU71" i="1"/>
  <c r="BU70" i="1" s="1"/>
  <c r="BT71" i="1"/>
  <c r="BT70" i="1" s="1"/>
  <c r="BS71" i="1"/>
  <c r="BS70" i="1" s="1"/>
  <c r="BR71" i="1"/>
  <c r="BR70" i="1" s="1"/>
  <c r="BQ71" i="1"/>
  <c r="BQ70" i="1" s="1"/>
  <c r="BP71" i="1"/>
  <c r="BP70" i="1" s="1"/>
  <c r="BO71" i="1"/>
  <c r="BO70" i="1" s="1"/>
  <c r="BM71" i="1"/>
  <c r="BM70" i="1" s="1"/>
  <c r="BL71" i="1"/>
  <c r="BL70" i="1" s="1"/>
  <c r="BK71" i="1"/>
  <c r="BK70" i="1" s="1"/>
  <c r="BJ71" i="1"/>
  <c r="BJ70" i="1" s="1"/>
  <c r="BI71" i="1"/>
  <c r="BI70" i="1" s="1"/>
  <c r="BH71" i="1"/>
  <c r="BH70" i="1" s="1"/>
  <c r="BG71" i="1"/>
  <c r="BG70" i="1" s="1"/>
  <c r="BF71" i="1"/>
  <c r="BF70" i="1" s="1"/>
  <c r="BD71" i="1"/>
  <c r="BD70" i="1" s="1"/>
  <c r="BC71" i="1"/>
  <c r="BC70" i="1" s="1"/>
  <c r="BB71" i="1"/>
  <c r="BB70" i="1" s="1"/>
  <c r="BA71" i="1"/>
  <c r="BA70" i="1" s="1"/>
  <c r="AZ71" i="1"/>
  <c r="AZ70" i="1" s="1"/>
  <c r="AY71" i="1"/>
  <c r="AY70" i="1" s="1"/>
  <c r="AX71" i="1"/>
  <c r="AX70" i="1" s="1"/>
  <c r="AW71" i="1"/>
  <c r="AW70" i="1" s="1"/>
  <c r="AU71" i="1"/>
  <c r="AU70" i="1" s="1"/>
  <c r="AT71" i="1"/>
  <c r="AT70" i="1" s="1"/>
  <c r="AS71" i="1"/>
  <c r="AS70" i="1" s="1"/>
  <c r="AR71" i="1"/>
  <c r="AR70" i="1" s="1"/>
  <c r="AQ71" i="1"/>
  <c r="AQ70" i="1" s="1"/>
  <c r="AP71" i="1"/>
  <c r="AP70" i="1" s="1"/>
  <c r="AO71" i="1"/>
  <c r="AO70" i="1" s="1"/>
  <c r="AN71" i="1"/>
  <c r="AN70" i="1" s="1"/>
  <c r="AL71" i="1"/>
  <c r="AL70" i="1" s="1"/>
  <c r="AK71" i="1"/>
  <c r="AK70" i="1" s="1"/>
  <c r="AJ71" i="1"/>
  <c r="AJ70" i="1" s="1"/>
  <c r="AI71" i="1"/>
  <c r="AI70" i="1" s="1"/>
  <c r="AH71" i="1"/>
  <c r="AH70" i="1" s="1"/>
  <c r="AG71" i="1"/>
  <c r="AG70" i="1" s="1"/>
  <c r="AF71" i="1"/>
  <c r="AF70" i="1" s="1"/>
  <c r="AE71" i="1"/>
  <c r="AE70" i="1" s="1"/>
  <c r="AC71" i="1"/>
  <c r="AC70" i="1" s="1"/>
  <c r="AB71" i="1"/>
  <c r="AB70" i="1" s="1"/>
  <c r="AA71" i="1"/>
  <c r="AA70" i="1" s="1"/>
  <c r="Z71" i="1"/>
  <c r="Y71" i="1"/>
  <c r="Y70" i="1" s="1"/>
  <c r="V71" i="1"/>
  <c r="V70" i="1" s="1"/>
  <c r="U71" i="1"/>
  <c r="U70" i="1" s="1"/>
  <c r="T71" i="1"/>
  <c r="T70" i="1" s="1"/>
  <c r="S71" i="1"/>
  <c r="S70" i="1" s="1"/>
  <c r="R71" i="1"/>
  <c r="N71" i="1"/>
  <c r="N70" i="1" s="1"/>
  <c r="M71" i="1"/>
  <c r="M70" i="1" s="1"/>
  <c r="L71" i="1"/>
  <c r="L70" i="1" s="1"/>
  <c r="K71" i="1"/>
  <c r="K70" i="1" s="1"/>
  <c r="J71" i="1"/>
  <c r="J70" i="1" s="1"/>
  <c r="G71" i="1"/>
  <c r="B71" i="1"/>
  <c r="E70" i="1"/>
  <c r="D70" i="1"/>
  <c r="B70" i="1"/>
  <c r="BW69" i="1"/>
  <c r="BY69" i="1" s="1"/>
  <c r="BN69" i="1"/>
  <c r="BE69" i="1"/>
  <c r="AV69" i="1"/>
  <c r="AM69" i="1"/>
  <c r="AD69" i="1"/>
  <c r="R69" i="1"/>
  <c r="W69" i="1" s="1"/>
  <c r="O69" i="1"/>
  <c r="P69" i="1" s="1"/>
  <c r="G69" i="1"/>
  <c r="B69" i="1"/>
  <c r="BV68" i="1"/>
  <c r="BV67" i="1" s="1"/>
  <c r="BU68" i="1"/>
  <c r="BU67" i="1" s="1"/>
  <c r="BT68" i="1"/>
  <c r="BT67" i="1" s="1"/>
  <c r="BS68" i="1"/>
  <c r="BS67" i="1" s="1"/>
  <c r="BR68" i="1"/>
  <c r="BR67" i="1" s="1"/>
  <c r="BQ68" i="1"/>
  <c r="BQ67" i="1" s="1"/>
  <c r="BP68" i="1"/>
  <c r="BP67" i="1" s="1"/>
  <c r="BO68" i="1"/>
  <c r="BO67" i="1" s="1"/>
  <c r="BM68" i="1"/>
  <c r="BM67" i="1" s="1"/>
  <c r="BL68" i="1"/>
  <c r="BL67" i="1" s="1"/>
  <c r="BK68" i="1"/>
  <c r="BK67" i="1" s="1"/>
  <c r="BJ68" i="1"/>
  <c r="BJ67" i="1" s="1"/>
  <c r="BI68" i="1"/>
  <c r="BI67" i="1" s="1"/>
  <c r="BH68" i="1"/>
  <c r="BH67" i="1" s="1"/>
  <c r="BG68" i="1"/>
  <c r="BG67" i="1" s="1"/>
  <c r="BF68" i="1"/>
  <c r="BF67" i="1" s="1"/>
  <c r="BD68" i="1"/>
  <c r="BD67" i="1" s="1"/>
  <c r="BC68" i="1"/>
  <c r="BC67" i="1" s="1"/>
  <c r="BB68" i="1"/>
  <c r="BB67" i="1" s="1"/>
  <c r="BA68" i="1"/>
  <c r="BA67" i="1" s="1"/>
  <c r="AZ68" i="1"/>
  <c r="AZ67" i="1" s="1"/>
  <c r="AY68" i="1"/>
  <c r="AY67" i="1" s="1"/>
  <c r="AX68" i="1"/>
  <c r="AX67" i="1" s="1"/>
  <c r="AW68" i="1"/>
  <c r="AW67" i="1" s="1"/>
  <c r="AU68" i="1"/>
  <c r="AU67" i="1" s="1"/>
  <c r="AT68" i="1"/>
  <c r="AT67" i="1" s="1"/>
  <c r="AS68" i="1"/>
  <c r="AS67" i="1" s="1"/>
  <c r="AR68" i="1"/>
  <c r="AR67" i="1" s="1"/>
  <c r="AQ68" i="1"/>
  <c r="AQ67" i="1" s="1"/>
  <c r="AP68" i="1"/>
  <c r="AO68" i="1"/>
  <c r="AO67" i="1" s="1"/>
  <c r="AL68" i="1"/>
  <c r="AL67" i="1" s="1"/>
  <c r="AK68" i="1"/>
  <c r="AK67" i="1" s="1"/>
  <c r="AJ68" i="1"/>
  <c r="AJ67" i="1" s="1"/>
  <c r="AI68" i="1"/>
  <c r="AI67" i="1" s="1"/>
  <c r="AH68" i="1"/>
  <c r="AH67" i="1" s="1"/>
  <c r="AG68" i="1"/>
  <c r="AF68" i="1"/>
  <c r="AF67" i="1" s="1"/>
  <c r="AC68" i="1"/>
  <c r="AC67" i="1" s="1"/>
  <c r="AB68" i="1"/>
  <c r="AB67" i="1" s="1"/>
  <c r="AA68" i="1"/>
  <c r="AA67" i="1" s="1"/>
  <c r="Z68" i="1"/>
  <c r="Z67" i="1" s="1"/>
  <c r="V68" i="1"/>
  <c r="V67" i="1" s="1"/>
  <c r="U68" i="1"/>
  <c r="U67" i="1" s="1"/>
  <c r="T68" i="1"/>
  <c r="T67" i="1" s="1"/>
  <c r="S68" i="1"/>
  <c r="S67" i="1" s="1"/>
  <c r="N68" i="1"/>
  <c r="N67" i="1" s="1"/>
  <c r="M68" i="1"/>
  <c r="M67" i="1" s="1"/>
  <c r="L68" i="1"/>
  <c r="L67" i="1" s="1"/>
  <c r="K68" i="1"/>
  <c r="K67" i="1" s="1"/>
  <c r="J68" i="1"/>
  <c r="J67" i="1" s="1"/>
  <c r="G68" i="1"/>
  <c r="B68" i="1"/>
  <c r="AN67" i="1"/>
  <c r="AE67" i="1"/>
  <c r="Y67" i="1"/>
  <c r="E67" i="1"/>
  <c r="D67" i="1"/>
  <c r="B67" i="1"/>
  <c r="B66" i="1"/>
  <c r="BW65" i="1"/>
  <c r="BY65" i="1" s="1"/>
  <c r="BN65" i="1"/>
  <c r="BE65" i="1"/>
  <c r="AV65" i="1"/>
  <c r="AM65" i="1"/>
  <c r="AD65" i="1"/>
  <c r="W65" i="1"/>
  <c r="O65" i="1"/>
  <c r="P65" i="1" s="1"/>
  <c r="G65" i="1"/>
  <c r="B65" i="1"/>
  <c r="BV64" i="1"/>
  <c r="BU64" i="1"/>
  <c r="BT64" i="1"/>
  <c r="BS64" i="1"/>
  <c r="BR64" i="1"/>
  <c r="BQ64" i="1"/>
  <c r="BP64" i="1"/>
  <c r="BO64" i="1"/>
  <c r="BM64" i="1"/>
  <c r="BL64" i="1"/>
  <c r="BK64" i="1"/>
  <c r="BJ64" i="1"/>
  <c r="BI64" i="1"/>
  <c r="BH64" i="1"/>
  <c r="BG64" i="1"/>
  <c r="BF64" i="1"/>
  <c r="BD64" i="1"/>
  <c r="BC64" i="1"/>
  <c r="BB64" i="1"/>
  <c r="BA64" i="1"/>
  <c r="AZ64" i="1"/>
  <c r="AY64" i="1"/>
  <c r="AX64" i="1"/>
  <c r="AW64" i="1"/>
  <c r="AU64" i="1"/>
  <c r="AT64" i="1"/>
  <c r="AS64" i="1"/>
  <c r="AR64" i="1"/>
  <c r="AQ64" i="1"/>
  <c r="AP64" i="1"/>
  <c r="AO64" i="1"/>
  <c r="AN64" i="1"/>
  <c r="AL64" i="1"/>
  <c r="AK64" i="1"/>
  <c r="AJ64" i="1"/>
  <c r="AI64" i="1"/>
  <c r="AH64" i="1"/>
  <c r="AG64" i="1"/>
  <c r="AF64" i="1"/>
  <c r="AE64" i="1"/>
  <c r="AC64" i="1"/>
  <c r="AB64" i="1"/>
  <c r="AA64" i="1"/>
  <c r="Z64" i="1"/>
  <c r="Y64" i="1"/>
  <c r="V64" i="1"/>
  <c r="U64" i="1"/>
  <c r="T64" i="1"/>
  <c r="S64" i="1"/>
  <c r="R64" i="1"/>
  <c r="N64" i="1"/>
  <c r="M64" i="1"/>
  <c r="L64" i="1"/>
  <c r="K64" i="1"/>
  <c r="J64" i="1"/>
  <c r="G64" i="1"/>
  <c r="B64" i="1"/>
  <c r="BW63" i="1"/>
  <c r="BX63" i="1" s="1"/>
  <c r="BY63" i="1" s="1"/>
  <c r="BN63" i="1"/>
  <c r="BE63" i="1"/>
  <c r="AV63" i="1"/>
  <c r="AM63" i="1"/>
  <c r="AD63" i="1"/>
  <c r="BW62" i="1"/>
  <c r="BY62" i="1" s="1"/>
  <c r="BN62" i="1"/>
  <c r="BE62" i="1"/>
  <c r="AV62" i="1"/>
  <c r="AM62" i="1"/>
  <c r="AD62" i="1"/>
  <c r="W62" i="1"/>
  <c r="O62" i="1"/>
  <c r="P62" i="1" s="1"/>
  <c r="G62" i="1"/>
  <c r="BW61" i="1"/>
  <c r="BY61" i="1" s="1"/>
  <c r="BN61" i="1"/>
  <c r="BE61" i="1"/>
  <c r="AV61" i="1"/>
  <c r="AM61" i="1"/>
  <c r="AD61" i="1"/>
  <c r="W61" i="1"/>
  <c r="O61" i="1"/>
  <c r="P61" i="1" s="1"/>
  <c r="G61" i="1"/>
  <c r="BW60" i="1"/>
  <c r="BY60" i="1" s="1"/>
  <c r="BN60" i="1"/>
  <c r="BE60" i="1"/>
  <c r="AV60" i="1"/>
  <c r="AM60" i="1"/>
  <c r="AD60" i="1"/>
  <c r="W60" i="1"/>
  <c r="O60" i="1"/>
  <c r="G60" i="1"/>
  <c r="B60" i="1"/>
  <c r="BV59" i="1"/>
  <c r="BU59" i="1"/>
  <c r="BT59" i="1"/>
  <c r="BS59" i="1"/>
  <c r="BR59" i="1"/>
  <c r="BQ59" i="1"/>
  <c r="BP59" i="1"/>
  <c r="BO59" i="1"/>
  <c r="BM59" i="1"/>
  <c r="BL59" i="1"/>
  <c r="BK59" i="1"/>
  <c r="BJ59" i="1"/>
  <c r="BI59" i="1"/>
  <c r="BH59" i="1"/>
  <c r="BG59" i="1"/>
  <c r="BF59" i="1"/>
  <c r="BD59" i="1"/>
  <c r="BC59" i="1"/>
  <c r="BB59" i="1"/>
  <c r="BA59" i="1"/>
  <c r="AZ59" i="1"/>
  <c r="AY59" i="1"/>
  <c r="AX59" i="1"/>
  <c r="AW59" i="1"/>
  <c r="AU59" i="1"/>
  <c r="AT59" i="1"/>
  <c r="AS59" i="1"/>
  <c r="AR59" i="1"/>
  <c r="AQ59" i="1"/>
  <c r="AP59" i="1"/>
  <c r="AO59" i="1"/>
  <c r="AN59" i="1"/>
  <c r="AL59" i="1"/>
  <c r="AK59" i="1"/>
  <c r="AJ59" i="1"/>
  <c r="AI59" i="1"/>
  <c r="AH59" i="1"/>
  <c r="AG59" i="1"/>
  <c r="AF59" i="1"/>
  <c r="AE59" i="1"/>
  <c r="AC59" i="1"/>
  <c r="AB59" i="1"/>
  <c r="AA59" i="1"/>
  <c r="Z59" i="1"/>
  <c r="Y59" i="1"/>
  <c r="V59" i="1"/>
  <c r="U59" i="1"/>
  <c r="T59" i="1"/>
  <c r="S59" i="1"/>
  <c r="R59" i="1"/>
  <c r="N59" i="1"/>
  <c r="M59" i="1"/>
  <c r="L59" i="1"/>
  <c r="K59" i="1"/>
  <c r="J59" i="1"/>
  <c r="G59" i="1"/>
  <c r="B59" i="1"/>
  <c r="BW58" i="1"/>
  <c r="BY58" i="1" s="1"/>
  <c r="BN58" i="1"/>
  <c r="BE58" i="1"/>
  <c r="AV58" i="1"/>
  <c r="AM58" i="1"/>
  <c r="AD58" i="1"/>
  <c r="R58" i="1"/>
  <c r="R57" i="1" s="1"/>
  <c r="O58" i="1"/>
  <c r="G58" i="1"/>
  <c r="B58" i="1"/>
  <c r="BV57" i="1"/>
  <c r="BU57" i="1"/>
  <c r="BT57" i="1"/>
  <c r="BS57" i="1"/>
  <c r="BR57" i="1"/>
  <c r="BQ57" i="1"/>
  <c r="BP57" i="1"/>
  <c r="BO57" i="1"/>
  <c r="BM57" i="1"/>
  <c r="BL57" i="1"/>
  <c r="BK57" i="1"/>
  <c r="BJ57" i="1"/>
  <c r="BI57" i="1"/>
  <c r="BH57" i="1"/>
  <c r="BG57" i="1"/>
  <c r="BF57" i="1"/>
  <c r="BD57" i="1"/>
  <c r="BC57" i="1"/>
  <c r="BB57" i="1"/>
  <c r="BA57" i="1"/>
  <c r="AZ57" i="1"/>
  <c r="AY57" i="1"/>
  <c r="AX57" i="1"/>
  <c r="AW57" i="1"/>
  <c r="AU57" i="1"/>
  <c r="AT57" i="1"/>
  <c r="AS57" i="1"/>
  <c r="AR57" i="1"/>
  <c r="AQ57" i="1"/>
  <c r="AP57" i="1"/>
  <c r="AO57" i="1"/>
  <c r="AN57" i="1"/>
  <c r="AL57" i="1"/>
  <c r="AK57" i="1"/>
  <c r="AJ57" i="1"/>
  <c r="AI57" i="1"/>
  <c r="AH57" i="1"/>
  <c r="AG57" i="1"/>
  <c r="AF57" i="1"/>
  <c r="AE57" i="1"/>
  <c r="AC57" i="1"/>
  <c r="AB57" i="1"/>
  <c r="AA57" i="1"/>
  <c r="Z57" i="1"/>
  <c r="Y57" i="1"/>
  <c r="V57" i="1"/>
  <c r="U57" i="1"/>
  <c r="T57" i="1"/>
  <c r="S57" i="1"/>
  <c r="N57" i="1"/>
  <c r="M57" i="1"/>
  <c r="L57" i="1"/>
  <c r="K57" i="1"/>
  <c r="J57" i="1"/>
  <c r="G57" i="1"/>
  <c r="B57" i="1"/>
  <c r="BO56" i="1"/>
  <c r="BW56" i="1" s="1"/>
  <c r="BY56" i="1" s="1"/>
  <c r="BF56" i="1"/>
  <c r="BN56" i="1" s="1"/>
  <c r="AW56" i="1"/>
  <c r="BE56" i="1" s="1"/>
  <c r="AN56" i="1"/>
  <c r="AV56" i="1" s="1"/>
  <c r="AE56" i="1"/>
  <c r="AM56" i="1" s="1"/>
  <c r="Y56" i="1"/>
  <c r="Y55" i="1" s="1"/>
  <c r="R56" i="1"/>
  <c r="W56" i="1" s="1"/>
  <c r="O56" i="1"/>
  <c r="P56" i="1" s="1"/>
  <c r="G56" i="1"/>
  <c r="B56" i="1"/>
  <c r="BV55" i="1"/>
  <c r="BU55" i="1"/>
  <c r="BT55" i="1"/>
  <c r="BS55" i="1"/>
  <c r="BR55" i="1"/>
  <c r="BM55" i="1"/>
  <c r="BL55" i="1"/>
  <c r="BK55" i="1"/>
  <c r="BJ55" i="1"/>
  <c r="BI55" i="1"/>
  <c r="BD55" i="1"/>
  <c r="BC55" i="1"/>
  <c r="BB55" i="1"/>
  <c r="BA55" i="1"/>
  <c r="AZ55" i="1"/>
  <c r="AU55" i="1"/>
  <c r="AT55" i="1"/>
  <c r="AS55" i="1"/>
  <c r="AR55" i="1"/>
  <c r="AQ55" i="1"/>
  <c r="AL55" i="1"/>
  <c r="AK55" i="1"/>
  <c r="AJ55" i="1"/>
  <c r="AI55" i="1"/>
  <c r="AH55" i="1"/>
  <c r="AC55" i="1"/>
  <c r="AB55" i="1"/>
  <c r="V55" i="1"/>
  <c r="U55" i="1"/>
  <c r="T55" i="1"/>
  <c r="S55" i="1"/>
  <c r="N55" i="1"/>
  <c r="M55" i="1"/>
  <c r="L55" i="1"/>
  <c r="K55" i="1"/>
  <c r="J55" i="1"/>
  <c r="G55" i="1"/>
  <c r="B55" i="1"/>
  <c r="E54" i="1"/>
  <c r="E53" i="1" s="1"/>
  <c r="D54" i="1"/>
  <c r="B54" i="1"/>
  <c r="B53" i="1"/>
  <c r="BW52" i="1"/>
  <c r="BY52" i="1" s="1"/>
  <c r="BN52" i="1"/>
  <c r="BE52" i="1"/>
  <c r="AV52" i="1"/>
  <c r="AM52" i="1"/>
  <c r="AD52" i="1"/>
  <c r="W52" i="1"/>
  <c r="O52" i="1"/>
  <c r="G52" i="1"/>
  <c r="B52" i="1"/>
  <c r="BW51" i="1"/>
  <c r="BY51" i="1" s="1"/>
  <c r="BN51" i="1"/>
  <c r="BE51" i="1"/>
  <c r="AV51" i="1"/>
  <c r="AM51" i="1"/>
  <c r="AD51" i="1"/>
  <c r="W51" i="1"/>
  <c r="O51" i="1"/>
  <c r="P51" i="1" s="1"/>
  <c r="G51" i="1"/>
  <c r="B51" i="1"/>
  <c r="BV50" i="1"/>
  <c r="BV49" i="1" s="1"/>
  <c r="BU50" i="1"/>
  <c r="BU49" i="1" s="1"/>
  <c r="BT50" i="1"/>
  <c r="BT49" i="1" s="1"/>
  <c r="BS50" i="1"/>
  <c r="BS49" i="1" s="1"/>
  <c r="BR50" i="1"/>
  <c r="BR49" i="1" s="1"/>
  <c r="BQ50" i="1"/>
  <c r="BQ49" i="1" s="1"/>
  <c r="BP50" i="1"/>
  <c r="BP49" i="1" s="1"/>
  <c r="BO50" i="1"/>
  <c r="BO49" i="1" s="1"/>
  <c r="BM50" i="1"/>
  <c r="BM49" i="1" s="1"/>
  <c r="BL50" i="1"/>
  <c r="BL49" i="1" s="1"/>
  <c r="BK50" i="1"/>
  <c r="BK49" i="1" s="1"/>
  <c r="BJ50" i="1"/>
  <c r="BJ49" i="1" s="1"/>
  <c r="BI50" i="1"/>
  <c r="BI49" i="1" s="1"/>
  <c r="BH50" i="1"/>
  <c r="BH49" i="1" s="1"/>
  <c r="BG50" i="1"/>
  <c r="BG49" i="1" s="1"/>
  <c r="BF50" i="1"/>
  <c r="BD50" i="1"/>
  <c r="BD49" i="1" s="1"/>
  <c r="BC50" i="1"/>
  <c r="BC49" i="1" s="1"/>
  <c r="BB50" i="1"/>
  <c r="BB49" i="1" s="1"/>
  <c r="BA50" i="1"/>
  <c r="BA49" i="1" s="1"/>
  <c r="AZ50" i="1"/>
  <c r="AZ49" i="1" s="1"/>
  <c r="AY50" i="1"/>
  <c r="AY49" i="1" s="1"/>
  <c r="AX50" i="1"/>
  <c r="AX49" i="1" s="1"/>
  <c r="AW50" i="1"/>
  <c r="AW49" i="1" s="1"/>
  <c r="AU50" i="1"/>
  <c r="AU49" i="1" s="1"/>
  <c r="AT50" i="1"/>
  <c r="AT49" i="1" s="1"/>
  <c r="AS50" i="1"/>
  <c r="AS49" i="1" s="1"/>
  <c r="AR50" i="1"/>
  <c r="AR49" i="1" s="1"/>
  <c r="AQ50" i="1"/>
  <c r="AQ49" i="1" s="1"/>
  <c r="AP50" i="1"/>
  <c r="AP49" i="1" s="1"/>
  <c r="AO50" i="1"/>
  <c r="AO49" i="1" s="1"/>
  <c r="AN50" i="1"/>
  <c r="AL50" i="1"/>
  <c r="AL49" i="1" s="1"/>
  <c r="AK50" i="1"/>
  <c r="AK49" i="1" s="1"/>
  <c r="AJ50" i="1"/>
  <c r="AJ49" i="1" s="1"/>
  <c r="AI50" i="1"/>
  <c r="AI49" i="1" s="1"/>
  <c r="AH50" i="1"/>
  <c r="AH49" i="1" s="1"/>
  <c r="AG50" i="1"/>
  <c r="AG49" i="1" s="1"/>
  <c r="AF50" i="1"/>
  <c r="AF49" i="1" s="1"/>
  <c r="AE50" i="1"/>
  <c r="AC50" i="1"/>
  <c r="AC49" i="1" s="1"/>
  <c r="AB50" i="1"/>
  <c r="AB49" i="1" s="1"/>
  <c r="AA50" i="1"/>
  <c r="AA49" i="1" s="1"/>
  <c r="Z50" i="1"/>
  <c r="Z49" i="1" s="1"/>
  <c r="Y50" i="1"/>
  <c r="Y49" i="1" s="1"/>
  <c r="V50" i="1"/>
  <c r="V49" i="1" s="1"/>
  <c r="U50" i="1"/>
  <c r="U49" i="1" s="1"/>
  <c r="T50" i="1"/>
  <c r="T49" i="1" s="1"/>
  <c r="S50" i="1"/>
  <c r="S49" i="1" s="1"/>
  <c r="R50" i="1"/>
  <c r="N50" i="1"/>
  <c r="N49" i="1" s="1"/>
  <c r="M50" i="1"/>
  <c r="M49" i="1" s="1"/>
  <c r="L50" i="1"/>
  <c r="L49" i="1" s="1"/>
  <c r="K50" i="1"/>
  <c r="K49" i="1" s="1"/>
  <c r="J50" i="1"/>
  <c r="J49" i="1" s="1"/>
  <c r="G50" i="1"/>
  <c r="B50" i="1"/>
  <c r="E49" i="1"/>
  <c r="D49" i="1"/>
  <c r="B49" i="1"/>
  <c r="BW48" i="1"/>
  <c r="BY48" i="1" s="1"/>
  <c r="BN48" i="1"/>
  <c r="BE48" i="1"/>
  <c r="AV48" i="1"/>
  <c r="AM48" i="1"/>
  <c r="AD48" i="1"/>
  <c r="W48" i="1"/>
  <c r="O48" i="1"/>
  <c r="G48" i="1"/>
  <c r="B48" i="1"/>
  <c r="BV47" i="1"/>
  <c r="BV46" i="1" s="1"/>
  <c r="BU47" i="1"/>
  <c r="BU46" i="1" s="1"/>
  <c r="BT47" i="1"/>
  <c r="BT46" i="1" s="1"/>
  <c r="BS47" i="1"/>
  <c r="BS46" i="1" s="1"/>
  <c r="BR47" i="1"/>
  <c r="BR46" i="1" s="1"/>
  <c r="BQ47" i="1"/>
  <c r="BQ46" i="1" s="1"/>
  <c r="BP47" i="1"/>
  <c r="BP46" i="1" s="1"/>
  <c r="BO47" i="1"/>
  <c r="BO46" i="1" s="1"/>
  <c r="BM47" i="1"/>
  <c r="BM46" i="1" s="1"/>
  <c r="BL47" i="1"/>
  <c r="BL46" i="1" s="1"/>
  <c r="BK47" i="1"/>
  <c r="BK46" i="1" s="1"/>
  <c r="BJ47" i="1"/>
  <c r="BJ46" i="1" s="1"/>
  <c r="BI47" i="1"/>
  <c r="BI46" i="1" s="1"/>
  <c r="BH47" i="1"/>
  <c r="BH46" i="1" s="1"/>
  <c r="BG47" i="1"/>
  <c r="BG46" i="1" s="1"/>
  <c r="BF47" i="1"/>
  <c r="BF46" i="1" s="1"/>
  <c r="BD47" i="1"/>
  <c r="BD46" i="1" s="1"/>
  <c r="BC47" i="1"/>
  <c r="BB47" i="1"/>
  <c r="BB46" i="1" s="1"/>
  <c r="BA47" i="1"/>
  <c r="BA46" i="1" s="1"/>
  <c r="AZ47" i="1"/>
  <c r="AZ46" i="1" s="1"/>
  <c r="AY47" i="1"/>
  <c r="AY46" i="1" s="1"/>
  <c r="AX47" i="1"/>
  <c r="AX46" i="1" s="1"/>
  <c r="AW47" i="1"/>
  <c r="AU47" i="1"/>
  <c r="AU46" i="1" s="1"/>
  <c r="AT47" i="1"/>
  <c r="AT46" i="1" s="1"/>
  <c r="AS47" i="1"/>
  <c r="AS46" i="1" s="1"/>
  <c r="AR47" i="1"/>
  <c r="AR46" i="1" s="1"/>
  <c r="AQ47" i="1"/>
  <c r="AQ46" i="1" s="1"/>
  <c r="AP47" i="1"/>
  <c r="AP46" i="1" s="1"/>
  <c r="AO47" i="1"/>
  <c r="AO46" i="1" s="1"/>
  <c r="AN47" i="1"/>
  <c r="AL47" i="1"/>
  <c r="AL46" i="1" s="1"/>
  <c r="AK47" i="1"/>
  <c r="AK46" i="1" s="1"/>
  <c r="AJ47" i="1"/>
  <c r="AJ46" i="1" s="1"/>
  <c r="AI47" i="1"/>
  <c r="AI46" i="1" s="1"/>
  <c r="AH47" i="1"/>
  <c r="AH46" i="1" s="1"/>
  <c r="AG47" i="1"/>
  <c r="AG46" i="1" s="1"/>
  <c r="AF47" i="1"/>
  <c r="AF46" i="1" s="1"/>
  <c r="AE47" i="1"/>
  <c r="AE46" i="1" s="1"/>
  <c r="AC47" i="1"/>
  <c r="AC46" i="1" s="1"/>
  <c r="AB47" i="1"/>
  <c r="AB46" i="1" s="1"/>
  <c r="AA47" i="1"/>
  <c r="AA46" i="1" s="1"/>
  <c r="Z47" i="1"/>
  <c r="Z46" i="1" s="1"/>
  <c r="Y47" i="1"/>
  <c r="Y46" i="1" s="1"/>
  <c r="V47" i="1"/>
  <c r="V46" i="1" s="1"/>
  <c r="U47" i="1"/>
  <c r="U46" i="1" s="1"/>
  <c r="T47" i="1"/>
  <c r="T46" i="1" s="1"/>
  <c r="S47" i="1"/>
  <c r="R47" i="1"/>
  <c r="R46" i="1" s="1"/>
  <c r="N47" i="1"/>
  <c r="N46" i="1" s="1"/>
  <c r="M47" i="1"/>
  <c r="M46" i="1" s="1"/>
  <c r="L47" i="1"/>
  <c r="L46" i="1" s="1"/>
  <c r="K47" i="1"/>
  <c r="K46" i="1" s="1"/>
  <c r="J47" i="1"/>
  <c r="J46" i="1" s="1"/>
  <c r="G47" i="1"/>
  <c r="B47" i="1"/>
  <c r="BC46" i="1"/>
  <c r="G46" i="1"/>
  <c r="B46" i="1"/>
  <c r="BW45" i="1"/>
  <c r="BY45" i="1" s="1"/>
  <c r="BN45" i="1"/>
  <c r="BE45" i="1"/>
  <c r="AV45" i="1"/>
  <c r="AM45" i="1"/>
  <c r="AD45" i="1"/>
  <c r="R45" i="1"/>
  <c r="W45" i="1" s="1"/>
  <c r="O45" i="1"/>
  <c r="G45" i="1"/>
  <c r="B45" i="1"/>
  <c r="BO44" i="1"/>
  <c r="BW44" i="1" s="1"/>
  <c r="BY44" i="1" s="1"/>
  <c r="BF44" i="1"/>
  <c r="BN44" i="1" s="1"/>
  <c r="AW44" i="1"/>
  <c r="BE44" i="1" s="1"/>
  <c r="AN44" i="1"/>
  <c r="AV44" i="1" s="1"/>
  <c r="AE44" i="1"/>
  <c r="AM44" i="1" s="1"/>
  <c r="Y44" i="1"/>
  <c r="AD44" i="1" s="1"/>
  <c r="R44" i="1"/>
  <c r="W44" i="1" s="1"/>
  <c r="O44" i="1"/>
  <c r="G44" i="1"/>
  <c r="B44" i="1"/>
  <c r="BV43" i="1"/>
  <c r="BU43" i="1"/>
  <c r="BT43" i="1"/>
  <c r="BS43" i="1"/>
  <c r="BR43" i="1"/>
  <c r="BQ43" i="1"/>
  <c r="BM43" i="1"/>
  <c r="BL43" i="1"/>
  <c r="BK43" i="1"/>
  <c r="BJ43" i="1"/>
  <c r="BI43" i="1"/>
  <c r="BH43" i="1"/>
  <c r="BD43" i="1"/>
  <c r="BC43" i="1"/>
  <c r="BB43" i="1"/>
  <c r="BA43" i="1"/>
  <c r="AZ43" i="1"/>
  <c r="AY43" i="1"/>
  <c r="AU43" i="1"/>
  <c r="AT43" i="1"/>
  <c r="AS43" i="1"/>
  <c r="AR43" i="1"/>
  <c r="AQ43" i="1"/>
  <c r="AP43" i="1"/>
  <c r="AL43" i="1"/>
  <c r="AK43" i="1"/>
  <c r="AJ43" i="1"/>
  <c r="AI43" i="1"/>
  <c r="AH43" i="1"/>
  <c r="AG43" i="1"/>
  <c r="AC43" i="1"/>
  <c r="AB43" i="1"/>
  <c r="AA43" i="1"/>
  <c r="V43" i="1"/>
  <c r="U43" i="1"/>
  <c r="T43" i="1"/>
  <c r="S43" i="1"/>
  <c r="N43" i="1"/>
  <c r="M43" i="1"/>
  <c r="L43" i="1"/>
  <c r="K43" i="1"/>
  <c r="J43" i="1"/>
  <c r="G43" i="1"/>
  <c r="B43" i="1"/>
  <c r="BW42" i="1"/>
  <c r="BY42" i="1" s="1"/>
  <c r="BN42" i="1"/>
  <c r="BE42" i="1"/>
  <c r="AV42" i="1"/>
  <c r="AM42" i="1"/>
  <c r="AD42" i="1"/>
  <c r="R42" i="1"/>
  <c r="R41" i="1" s="1"/>
  <c r="O42" i="1"/>
  <c r="G42" i="1"/>
  <c r="B42" i="1"/>
  <c r="BV41" i="1"/>
  <c r="BU41" i="1"/>
  <c r="BT41" i="1"/>
  <c r="BS41" i="1"/>
  <c r="BR41" i="1"/>
  <c r="BQ41" i="1"/>
  <c r="BO41" i="1"/>
  <c r="BO40" i="1" s="1"/>
  <c r="BM41" i="1"/>
  <c r="BL41" i="1"/>
  <c r="BK41" i="1"/>
  <c r="BJ41" i="1"/>
  <c r="BI41" i="1"/>
  <c r="BH41" i="1"/>
  <c r="BF41" i="1"/>
  <c r="BF40" i="1" s="1"/>
  <c r="BD41" i="1"/>
  <c r="BC41" i="1"/>
  <c r="BB41" i="1"/>
  <c r="BA41" i="1"/>
  <c r="BA40" i="1" s="1"/>
  <c r="AZ41" i="1"/>
  <c r="AY41" i="1"/>
  <c r="AY40" i="1" s="1"/>
  <c r="AW41" i="1"/>
  <c r="AU41" i="1"/>
  <c r="AT41" i="1"/>
  <c r="AS41" i="1"/>
  <c r="AR41" i="1"/>
  <c r="AQ41" i="1"/>
  <c r="AP41" i="1"/>
  <c r="AL41" i="1"/>
  <c r="AK41" i="1"/>
  <c r="AJ41" i="1"/>
  <c r="AI41" i="1"/>
  <c r="AH41" i="1"/>
  <c r="AG41" i="1"/>
  <c r="AC41" i="1"/>
  <c r="AB41" i="1"/>
  <c r="AA41" i="1"/>
  <c r="V41" i="1"/>
  <c r="U41" i="1"/>
  <c r="T41" i="1"/>
  <c r="S41" i="1"/>
  <c r="N41" i="1"/>
  <c r="M41" i="1"/>
  <c r="L41" i="1"/>
  <c r="K41" i="1"/>
  <c r="J41" i="1"/>
  <c r="G41" i="1"/>
  <c r="B41" i="1"/>
  <c r="BP40" i="1"/>
  <c r="BG40" i="1"/>
  <c r="AX40" i="1"/>
  <c r="AO40" i="1"/>
  <c r="AN40" i="1"/>
  <c r="AF40" i="1"/>
  <c r="AE40" i="1"/>
  <c r="Z40" i="1"/>
  <c r="Y40" i="1"/>
  <c r="E40" i="1"/>
  <c r="D40" i="1"/>
  <c r="B40" i="1"/>
  <c r="BW39" i="1"/>
  <c r="BY39" i="1" s="1"/>
  <c r="BN39" i="1"/>
  <c r="BE39" i="1"/>
  <c r="AV39" i="1"/>
  <c r="AM39" i="1"/>
  <c r="AD39" i="1"/>
  <c r="R39" i="1"/>
  <c r="W39" i="1" s="1"/>
  <c r="O39" i="1"/>
  <c r="P39" i="1" s="1"/>
  <c r="G39" i="1"/>
  <c r="B39" i="1"/>
  <c r="BV38" i="1"/>
  <c r="BU38" i="1"/>
  <c r="BT38" i="1"/>
  <c r="BS38" i="1"/>
  <c r="BR38" i="1"/>
  <c r="BQ38" i="1"/>
  <c r="BP38" i="1"/>
  <c r="BO38" i="1"/>
  <c r="BM38" i="1"/>
  <c r="BL38" i="1"/>
  <c r="BK38" i="1"/>
  <c r="BJ38" i="1"/>
  <c r="BI38" i="1"/>
  <c r="BH38" i="1"/>
  <c r="BG38" i="1"/>
  <c r="BF38" i="1"/>
  <c r="BD38" i="1"/>
  <c r="BC38" i="1"/>
  <c r="BB38" i="1"/>
  <c r="BA38" i="1"/>
  <c r="AZ38" i="1"/>
  <c r="AY38" i="1"/>
  <c r="AX38" i="1"/>
  <c r="AW38" i="1"/>
  <c r="AU38" i="1"/>
  <c r="AT38" i="1"/>
  <c r="AS38" i="1"/>
  <c r="AR38" i="1"/>
  <c r="AQ38" i="1"/>
  <c r="AP38" i="1"/>
  <c r="AO38" i="1"/>
  <c r="AL38" i="1"/>
  <c r="AK38" i="1"/>
  <c r="AJ38" i="1"/>
  <c r="AI38" i="1"/>
  <c r="AH38" i="1"/>
  <c r="AG38" i="1"/>
  <c r="AF38" i="1"/>
  <c r="AC38" i="1"/>
  <c r="AB38" i="1"/>
  <c r="AA38" i="1"/>
  <c r="Z38" i="1"/>
  <c r="V38" i="1"/>
  <c r="U38" i="1"/>
  <c r="T38" i="1"/>
  <c r="S38" i="1"/>
  <c r="N38" i="1"/>
  <c r="M38" i="1"/>
  <c r="L38" i="1"/>
  <c r="K38" i="1"/>
  <c r="J38" i="1"/>
  <c r="G38" i="1"/>
  <c r="B38" i="1"/>
  <c r="BW37" i="1"/>
  <c r="BY37" i="1" s="1"/>
  <c r="BN37" i="1"/>
  <c r="BE37" i="1"/>
  <c r="AV37" i="1"/>
  <c r="AM37" i="1"/>
  <c r="AD37" i="1"/>
  <c r="R37" i="1"/>
  <c r="W37" i="1" s="1"/>
  <c r="O37" i="1"/>
  <c r="G37" i="1"/>
  <c r="B37" i="1"/>
  <c r="BV36" i="1"/>
  <c r="BU36" i="1"/>
  <c r="BT36" i="1"/>
  <c r="BS36" i="1"/>
  <c r="BR36" i="1"/>
  <c r="BQ36" i="1"/>
  <c r="BP36" i="1"/>
  <c r="BO36" i="1"/>
  <c r="BM36" i="1"/>
  <c r="BL36" i="1"/>
  <c r="BK36" i="1"/>
  <c r="BJ36" i="1"/>
  <c r="BI36" i="1"/>
  <c r="BH36" i="1"/>
  <c r="BG36" i="1"/>
  <c r="BF36" i="1"/>
  <c r="BD36" i="1"/>
  <c r="BC36" i="1"/>
  <c r="BB36" i="1"/>
  <c r="BA36" i="1"/>
  <c r="AZ36" i="1"/>
  <c r="AY36" i="1"/>
  <c r="AX36" i="1"/>
  <c r="AW36" i="1"/>
  <c r="AU36" i="1"/>
  <c r="AT36" i="1"/>
  <c r="AS36" i="1"/>
  <c r="AR36" i="1"/>
  <c r="AQ36" i="1"/>
  <c r="AP36" i="1"/>
  <c r="AO36" i="1"/>
  <c r="AL36" i="1"/>
  <c r="AK36" i="1"/>
  <c r="AJ36" i="1"/>
  <c r="AI36" i="1"/>
  <c r="AH36" i="1"/>
  <c r="AG36" i="1"/>
  <c r="AF36" i="1"/>
  <c r="AC36" i="1"/>
  <c r="AB36" i="1"/>
  <c r="AA36" i="1"/>
  <c r="Z36" i="1"/>
  <c r="V36" i="1"/>
  <c r="U36" i="1"/>
  <c r="T36" i="1"/>
  <c r="S36" i="1"/>
  <c r="N36" i="1"/>
  <c r="M36" i="1"/>
  <c r="L36" i="1"/>
  <c r="K36" i="1"/>
  <c r="J36" i="1"/>
  <c r="G36" i="1"/>
  <c r="B36" i="1"/>
  <c r="AN35" i="1"/>
  <c r="AE35" i="1"/>
  <c r="Y35" i="1"/>
  <c r="E35" i="1"/>
  <c r="D35" i="1"/>
  <c r="B35" i="1"/>
  <c r="BW34" i="1"/>
  <c r="BY34" i="1" s="1"/>
  <c r="BN34" i="1"/>
  <c r="BE34" i="1"/>
  <c r="AV34" i="1"/>
  <c r="AM34" i="1"/>
  <c r="AD34" i="1"/>
  <c r="R34" i="1"/>
  <c r="W34" i="1" s="1"/>
  <c r="O34" i="1"/>
  <c r="G34" i="1"/>
  <c r="B34" i="1"/>
  <c r="BW33" i="1"/>
  <c r="BY33" i="1" s="1"/>
  <c r="BN33" i="1"/>
  <c r="BE33" i="1"/>
  <c r="AV33" i="1"/>
  <c r="AM33" i="1"/>
  <c r="AD33" i="1"/>
  <c r="R33" i="1"/>
  <c r="W33" i="1" s="1"/>
  <c r="O33" i="1"/>
  <c r="G33" i="1"/>
  <c r="B33" i="1"/>
  <c r="BV32" i="1"/>
  <c r="BV31" i="1" s="1"/>
  <c r="BU32" i="1"/>
  <c r="BU31" i="1" s="1"/>
  <c r="BT32" i="1"/>
  <c r="BT31" i="1" s="1"/>
  <c r="BS32" i="1"/>
  <c r="BS31" i="1" s="1"/>
  <c r="BR32" i="1"/>
  <c r="BR31" i="1" s="1"/>
  <c r="BP32" i="1"/>
  <c r="BP31" i="1" s="1"/>
  <c r="BO32" i="1"/>
  <c r="BO31" i="1" s="1"/>
  <c r="BM32" i="1"/>
  <c r="BM31" i="1" s="1"/>
  <c r="BL32" i="1"/>
  <c r="BL31" i="1" s="1"/>
  <c r="BK32" i="1"/>
  <c r="BJ32" i="1"/>
  <c r="BJ31" i="1" s="1"/>
  <c r="BI32" i="1"/>
  <c r="BI31" i="1" s="1"/>
  <c r="BG32" i="1"/>
  <c r="BG31" i="1" s="1"/>
  <c r="BF32" i="1"/>
  <c r="BF31" i="1" s="1"/>
  <c r="BD32" i="1"/>
  <c r="BD31" i="1" s="1"/>
  <c r="BC32" i="1"/>
  <c r="BC31" i="1" s="1"/>
  <c r="BB32" i="1"/>
  <c r="BB31" i="1" s="1"/>
  <c r="BA32" i="1"/>
  <c r="BA31" i="1" s="1"/>
  <c r="AZ32" i="1"/>
  <c r="AZ31" i="1" s="1"/>
  <c r="AX32" i="1"/>
  <c r="AX31" i="1" s="1"/>
  <c r="AW32" i="1"/>
  <c r="AW31" i="1" s="1"/>
  <c r="AU32" i="1"/>
  <c r="AU31" i="1" s="1"/>
  <c r="AT32" i="1"/>
  <c r="AT31" i="1" s="1"/>
  <c r="AS32" i="1"/>
  <c r="AS31" i="1" s="1"/>
  <c r="AR32" i="1"/>
  <c r="AR31" i="1" s="1"/>
  <c r="AQ32" i="1"/>
  <c r="AO32" i="1"/>
  <c r="AO31" i="1" s="1"/>
  <c r="AL32" i="1"/>
  <c r="AL31" i="1" s="1"/>
  <c r="AK32" i="1"/>
  <c r="AK31" i="1" s="1"/>
  <c r="AJ32" i="1"/>
  <c r="AJ31" i="1" s="1"/>
  <c r="AI32" i="1"/>
  <c r="AI31" i="1" s="1"/>
  <c r="AH32" i="1"/>
  <c r="AH31" i="1" s="1"/>
  <c r="AF32" i="1"/>
  <c r="AC32" i="1"/>
  <c r="AC31" i="1" s="1"/>
  <c r="AB32" i="1"/>
  <c r="AB31" i="1" s="1"/>
  <c r="AA32" i="1"/>
  <c r="AA31" i="1" s="1"/>
  <c r="Z32" i="1"/>
  <c r="Z31" i="1" s="1"/>
  <c r="V32" i="1"/>
  <c r="V31" i="1" s="1"/>
  <c r="U32" i="1"/>
  <c r="U31" i="1" s="1"/>
  <c r="T32" i="1"/>
  <c r="T31" i="1" s="1"/>
  <c r="S32" i="1"/>
  <c r="S31" i="1" s="1"/>
  <c r="N32" i="1"/>
  <c r="N31" i="1" s="1"/>
  <c r="M32" i="1"/>
  <c r="M31" i="1" s="1"/>
  <c r="L32" i="1"/>
  <c r="L31" i="1" s="1"/>
  <c r="K32" i="1"/>
  <c r="J32" i="1"/>
  <c r="J31" i="1" s="1"/>
  <c r="G32" i="1"/>
  <c r="B32" i="1"/>
  <c r="BQ31" i="1"/>
  <c r="BK31" i="1"/>
  <c r="BH31" i="1"/>
  <c r="AY31" i="1"/>
  <c r="AP31" i="1"/>
  <c r="AN31" i="1"/>
  <c r="AG31" i="1"/>
  <c r="AE31" i="1"/>
  <c r="Y31" i="1"/>
  <c r="E31" i="1"/>
  <c r="D31" i="1"/>
  <c r="B31" i="1"/>
  <c r="B30" i="1"/>
  <c r="BW29" i="1"/>
  <c r="BY29" i="1" s="1"/>
  <c r="BN29" i="1"/>
  <c r="BE29" i="1"/>
  <c r="AV29" i="1"/>
  <c r="AM29" i="1"/>
  <c r="AD29" i="1"/>
  <c r="O29" i="1"/>
  <c r="P29" i="1" s="1"/>
  <c r="G29" i="1"/>
  <c r="BW28" i="1"/>
  <c r="BY28" i="1" s="1"/>
  <c r="BN28" i="1"/>
  <c r="BE28" i="1"/>
  <c r="AV28" i="1"/>
  <c r="AM28" i="1"/>
  <c r="AD28" i="1"/>
  <c r="R28" i="1"/>
  <c r="W28" i="1" s="1"/>
  <c r="J28" i="1"/>
  <c r="J27" i="1" s="1"/>
  <c r="J26" i="1" s="1"/>
  <c r="J25" i="1" s="1"/>
  <c r="G28" i="1"/>
  <c r="B28" i="1"/>
  <c r="BV27" i="1"/>
  <c r="BV26" i="1" s="1"/>
  <c r="BV25" i="1" s="1"/>
  <c r="BU27" i="1"/>
  <c r="BT27" i="1"/>
  <c r="BT26" i="1" s="1"/>
  <c r="BT25" i="1" s="1"/>
  <c r="BS27" i="1"/>
  <c r="BS26" i="1" s="1"/>
  <c r="BS25" i="1" s="1"/>
  <c r="BR27" i="1"/>
  <c r="BR26" i="1" s="1"/>
  <c r="BR25" i="1" s="1"/>
  <c r="BQ27" i="1"/>
  <c r="BQ26" i="1" s="1"/>
  <c r="BQ25" i="1" s="1"/>
  <c r="BP27" i="1"/>
  <c r="BP26" i="1" s="1"/>
  <c r="BP25" i="1" s="1"/>
  <c r="BM27" i="1"/>
  <c r="BM26" i="1" s="1"/>
  <c r="BM25" i="1" s="1"/>
  <c r="BL27" i="1"/>
  <c r="BL26" i="1" s="1"/>
  <c r="BL25" i="1" s="1"/>
  <c r="BK27" i="1"/>
  <c r="BK26" i="1" s="1"/>
  <c r="BK25" i="1" s="1"/>
  <c r="BJ27" i="1"/>
  <c r="BJ26" i="1" s="1"/>
  <c r="BJ25" i="1" s="1"/>
  <c r="BI27" i="1"/>
  <c r="BI26" i="1" s="1"/>
  <c r="BI25" i="1" s="1"/>
  <c r="BH27" i="1"/>
  <c r="BH26" i="1" s="1"/>
  <c r="BH25" i="1" s="1"/>
  <c r="BG27" i="1"/>
  <c r="BG26" i="1" s="1"/>
  <c r="BG25" i="1" s="1"/>
  <c r="BD27" i="1"/>
  <c r="BD26" i="1" s="1"/>
  <c r="BD25" i="1" s="1"/>
  <c r="BC27" i="1"/>
  <c r="BC26" i="1" s="1"/>
  <c r="BC25" i="1" s="1"/>
  <c r="BB27" i="1"/>
  <c r="BB26" i="1" s="1"/>
  <c r="BB25" i="1" s="1"/>
  <c r="BA27" i="1"/>
  <c r="BA26" i="1" s="1"/>
  <c r="BA25" i="1" s="1"/>
  <c r="AZ27" i="1"/>
  <c r="AZ26" i="1" s="1"/>
  <c r="AZ25" i="1" s="1"/>
  <c r="AY27" i="1"/>
  <c r="AY26" i="1" s="1"/>
  <c r="AY25" i="1" s="1"/>
  <c r="AX27" i="1"/>
  <c r="AX26" i="1" s="1"/>
  <c r="AX25" i="1" s="1"/>
  <c r="AU27" i="1"/>
  <c r="AU26" i="1" s="1"/>
  <c r="AU25" i="1" s="1"/>
  <c r="AT27" i="1"/>
  <c r="AT26" i="1" s="1"/>
  <c r="AT25" i="1" s="1"/>
  <c r="AS27" i="1"/>
  <c r="AS26" i="1" s="1"/>
  <c r="AS25" i="1" s="1"/>
  <c r="AR27" i="1"/>
  <c r="AR26" i="1" s="1"/>
  <c r="AR25" i="1" s="1"/>
  <c r="AQ27" i="1"/>
  <c r="AQ26" i="1" s="1"/>
  <c r="AQ25" i="1" s="1"/>
  <c r="AP27" i="1"/>
  <c r="AP26" i="1" s="1"/>
  <c r="AP25" i="1" s="1"/>
  <c r="AO27" i="1"/>
  <c r="AO26" i="1" s="1"/>
  <c r="AO25" i="1" s="1"/>
  <c r="AL27" i="1"/>
  <c r="AL26" i="1" s="1"/>
  <c r="AL25" i="1" s="1"/>
  <c r="AK27" i="1"/>
  <c r="AK26" i="1" s="1"/>
  <c r="AK25" i="1" s="1"/>
  <c r="AJ27" i="1"/>
  <c r="AJ26" i="1" s="1"/>
  <c r="AJ25" i="1" s="1"/>
  <c r="AI27" i="1"/>
  <c r="AI26" i="1" s="1"/>
  <c r="AI25" i="1" s="1"/>
  <c r="AH27" i="1"/>
  <c r="AH26" i="1" s="1"/>
  <c r="AH25" i="1" s="1"/>
  <c r="AG27" i="1"/>
  <c r="AG26" i="1" s="1"/>
  <c r="AG25" i="1" s="1"/>
  <c r="AF27" i="1"/>
  <c r="AF26" i="1" s="1"/>
  <c r="AF25" i="1" s="1"/>
  <c r="AC27" i="1"/>
  <c r="AC26" i="1" s="1"/>
  <c r="AC25" i="1" s="1"/>
  <c r="AB27" i="1"/>
  <c r="AB26" i="1" s="1"/>
  <c r="AB25" i="1" s="1"/>
  <c r="AA27" i="1"/>
  <c r="AA26" i="1" s="1"/>
  <c r="AA25" i="1" s="1"/>
  <c r="Z27" i="1"/>
  <c r="Z26" i="1" s="1"/>
  <c r="Z25" i="1" s="1"/>
  <c r="V27" i="1"/>
  <c r="V26" i="1" s="1"/>
  <c r="V25" i="1" s="1"/>
  <c r="U27" i="1"/>
  <c r="U26" i="1" s="1"/>
  <c r="U25" i="1" s="1"/>
  <c r="T27" i="1"/>
  <c r="T26" i="1" s="1"/>
  <c r="T25" i="1" s="1"/>
  <c r="S27" i="1"/>
  <c r="S26" i="1" s="1"/>
  <c r="S25" i="1" s="1"/>
  <c r="N27" i="1"/>
  <c r="N26" i="1" s="1"/>
  <c r="N25" i="1" s="1"/>
  <c r="M27" i="1"/>
  <c r="M26" i="1" s="1"/>
  <c r="M25" i="1" s="1"/>
  <c r="L27" i="1"/>
  <c r="L26" i="1" s="1"/>
  <c r="L25" i="1" s="1"/>
  <c r="K27" i="1"/>
  <c r="K26" i="1" s="1"/>
  <c r="K25" i="1" s="1"/>
  <c r="G27" i="1"/>
  <c r="B27" i="1"/>
  <c r="BU26" i="1"/>
  <c r="BU25" i="1" s="1"/>
  <c r="BO26" i="1"/>
  <c r="BO25" i="1" s="1"/>
  <c r="BF26" i="1"/>
  <c r="BF25" i="1" s="1"/>
  <c r="AW26" i="1"/>
  <c r="AW25" i="1" s="1"/>
  <c r="AN26" i="1"/>
  <c r="AN25" i="1" s="1"/>
  <c r="AE26" i="1"/>
  <c r="AE25" i="1" s="1"/>
  <c r="Y26" i="1"/>
  <c r="Y25" i="1" s="1"/>
  <c r="E26" i="1"/>
  <c r="E25" i="1" s="1"/>
  <c r="D26" i="1"/>
  <c r="B26" i="1"/>
  <c r="B25" i="1"/>
  <c r="BW24" i="1"/>
  <c r="BY24" i="1" s="1"/>
  <c r="BN24" i="1"/>
  <c r="BE24" i="1"/>
  <c r="AV24" i="1"/>
  <c r="AM24" i="1"/>
  <c r="AD24" i="1"/>
  <c r="R24" i="1"/>
  <c r="W24" i="1" s="1"/>
  <c r="O24" i="1"/>
  <c r="P24" i="1" s="1"/>
  <c r="G24" i="1"/>
  <c r="B24" i="1"/>
  <c r="BV23" i="1"/>
  <c r="BV22" i="1" s="1"/>
  <c r="BV21" i="1" s="1"/>
  <c r="BU23" i="1"/>
  <c r="BU22" i="1" s="1"/>
  <c r="BU21" i="1" s="1"/>
  <c r="BT23" i="1"/>
  <c r="BT22" i="1" s="1"/>
  <c r="BT21" i="1" s="1"/>
  <c r="BS23" i="1"/>
  <c r="BS22" i="1" s="1"/>
  <c r="BS21" i="1" s="1"/>
  <c r="BR23" i="1"/>
  <c r="BR22" i="1" s="1"/>
  <c r="BR21" i="1" s="1"/>
  <c r="BQ23" i="1"/>
  <c r="BQ22" i="1" s="1"/>
  <c r="BQ21" i="1" s="1"/>
  <c r="BP23" i="1"/>
  <c r="BP22" i="1" s="1"/>
  <c r="BP21" i="1" s="1"/>
  <c r="BO23" i="1"/>
  <c r="BO22" i="1" s="1"/>
  <c r="BO21" i="1" s="1"/>
  <c r="BM23" i="1"/>
  <c r="BM22" i="1" s="1"/>
  <c r="BM21" i="1" s="1"/>
  <c r="BL23" i="1"/>
  <c r="BL22" i="1" s="1"/>
  <c r="BL21" i="1" s="1"/>
  <c r="BK23" i="1"/>
  <c r="BK22" i="1" s="1"/>
  <c r="BK21" i="1" s="1"/>
  <c r="BJ23" i="1"/>
  <c r="BJ22" i="1" s="1"/>
  <c r="BJ21" i="1" s="1"/>
  <c r="BI23" i="1"/>
  <c r="BI22" i="1" s="1"/>
  <c r="BI21" i="1" s="1"/>
  <c r="BH23" i="1"/>
  <c r="BH22" i="1" s="1"/>
  <c r="BH21" i="1" s="1"/>
  <c r="BG23" i="1"/>
  <c r="BG22" i="1" s="1"/>
  <c r="BG21" i="1" s="1"/>
  <c r="BF23" i="1"/>
  <c r="BF22" i="1" s="1"/>
  <c r="BF21" i="1" s="1"/>
  <c r="BD23" i="1"/>
  <c r="BD22" i="1" s="1"/>
  <c r="BD21" i="1" s="1"/>
  <c r="BC23" i="1"/>
  <c r="BC22" i="1" s="1"/>
  <c r="BC21" i="1" s="1"/>
  <c r="BB23" i="1"/>
  <c r="BB22" i="1" s="1"/>
  <c r="BB21" i="1" s="1"/>
  <c r="BA23" i="1"/>
  <c r="BA22" i="1" s="1"/>
  <c r="BA21" i="1" s="1"/>
  <c r="AZ23" i="1"/>
  <c r="AZ22" i="1" s="1"/>
  <c r="AZ21" i="1" s="1"/>
  <c r="AY23" i="1"/>
  <c r="AY22" i="1" s="1"/>
  <c r="AY21" i="1" s="1"/>
  <c r="AX23" i="1"/>
  <c r="AX22" i="1" s="1"/>
  <c r="AX21" i="1" s="1"/>
  <c r="AW23" i="1"/>
  <c r="AW22" i="1" s="1"/>
  <c r="AW21" i="1" s="1"/>
  <c r="AU23" i="1"/>
  <c r="AU22" i="1" s="1"/>
  <c r="AU21" i="1" s="1"/>
  <c r="AT23" i="1"/>
  <c r="AT22" i="1" s="1"/>
  <c r="AT21" i="1" s="1"/>
  <c r="AS23" i="1"/>
  <c r="AS22" i="1" s="1"/>
  <c r="AS21" i="1" s="1"/>
  <c r="AR23" i="1"/>
  <c r="AR22" i="1" s="1"/>
  <c r="AR21" i="1" s="1"/>
  <c r="AQ23" i="1"/>
  <c r="AQ22" i="1" s="1"/>
  <c r="AQ21" i="1" s="1"/>
  <c r="AP23" i="1"/>
  <c r="AP22" i="1" s="1"/>
  <c r="AP21" i="1" s="1"/>
  <c r="AO23" i="1"/>
  <c r="AO22" i="1" s="1"/>
  <c r="AO21" i="1" s="1"/>
  <c r="AN23" i="1"/>
  <c r="AN22" i="1" s="1"/>
  <c r="AN21" i="1" s="1"/>
  <c r="AL23" i="1"/>
  <c r="AL22" i="1" s="1"/>
  <c r="AL21" i="1" s="1"/>
  <c r="AK23" i="1"/>
  <c r="AK22" i="1" s="1"/>
  <c r="AK21" i="1" s="1"/>
  <c r="AJ23" i="1"/>
  <c r="AJ22" i="1" s="1"/>
  <c r="AJ21" i="1" s="1"/>
  <c r="AI23" i="1"/>
  <c r="AI22" i="1" s="1"/>
  <c r="AI21" i="1" s="1"/>
  <c r="AH23" i="1"/>
  <c r="AH22" i="1" s="1"/>
  <c r="AH21" i="1" s="1"/>
  <c r="AG23" i="1"/>
  <c r="AG22" i="1" s="1"/>
  <c r="AG21" i="1" s="1"/>
  <c r="AF23" i="1"/>
  <c r="AF22" i="1" s="1"/>
  <c r="AF21" i="1" s="1"/>
  <c r="AE23" i="1"/>
  <c r="AE22" i="1" s="1"/>
  <c r="AE21" i="1" s="1"/>
  <c r="AC23" i="1"/>
  <c r="AC22" i="1" s="1"/>
  <c r="AC21" i="1" s="1"/>
  <c r="AB23" i="1"/>
  <c r="AB22" i="1" s="1"/>
  <c r="AB21" i="1" s="1"/>
  <c r="AA23" i="1"/>
  <c r="AA22" i="1" s="1"/>
  <c r="AA21" i="1" s="1"/>
  <c r="Z23" i="1"/>
  <c r="Z22" i="1" s="1"/>
  <c r="Z21" i="1" s="1"/>
  <c r="Y23" i="1"/>
  <c r="Y22" i="1" s="1"/>
  <c r="Y21" i="1" s="1"/>
  <c r="V23" i="1"/>
  <c r="V22" i="1" s="1"/>
  <c r="V21" i="1" s="1"/>
  <c r="U23" i="1"/>
  <c r="U22" i="1" s="1"/>
  <c r="U21" i="1" s="1"/>
  <c r="T23" i="1"/>
  <c r="T22" i="1" s="1"/>
  <c r="T21" i="1" s="1"/>
  <c r="S23" i="1"/>
  <c r="S22" i="1" s="1"/>
  <c r="S21" i="1" s="1"/>
  <c r="N23" i="1"/>
  <c r="N22" i="1" s="1"/>
  <c r="N21" i="1" s="1"/>
  <c r="M23" i="1"/>
  <c r="M22" i="1" s="1"/>
  <c r="M21" i="1" s="1"/>
  <c r="L23" i="1"/>
  <c r="L22" i="1" s="1"/>
  <c r="L21" i="1" s="1"/>
  <c r="K23" i="1"/>
  <c r="K22" i="1" s="1"/>
  <c r="K21" i="1" s="1"/>
  <c r="J23" i="1"/>
  <c r="J22" i="1" s="1"/>
  <c r="J21" i="1" s="1"/>
  <c r="G23" i="1"/>
  <c r="B23" i="1"/>
  <c r="E22" i="1"/>
  <c r="E21" i="1" s="1"/>
  <c r="D22" i="1"/>
  <c r="B22" i="1"/>
  <c r="B21" i="1"/>
  <c r="BW20" i="1"/>
  <c r="BY20" i="1" s="1"/>
  <c r="BN20" i="1"/>
  <c r="BE20" i="1"/>
  <c r="AV20" i="1"/>
  <c r="AM20" i="1"/>
  <c r="AD20" i="1"/>
  <c r="R20" i="1"/>
  <c r="W20" i="1" s="1"/>
  <c r="J20" i="1"/>
  <c r="J19" i="1" s="1"/>
  <c r="J18" i="1" s="1"/>
  <c r="G20" i="1"/>
  <c r="B20" i="1"/>
  <c r="BV19" i="1"/>
  <c r="BV18" i="1" s="1"/>
  <c r="BU19" i="1"/>
  <c r="BU18" i="1" s="1"/>
  <c r="BT19" i="1"/>
  <c r="BT18" i="1" s="1"/>
  <c r="BS19" i="1"/>
  <c r="BS18" i="1" s="1"/>
  <c r="BR19" i="1"/>
  <c r="BR18" i="1" s="1"/>
  <c r="BQ19" i="1"/>
  <c r="BQ18" i="1" s="1"/>
  <c r="BP19" i="1"/>
  <c r="BP18" i="1" s="1"/>
  <c r="BO19" i="1"/>
  <c r="BO18" i="1" s="1"/>
  <c r="BM19" i="1"/>
  <c r="BM18" i="1" s="1"/>
  <c r="BL19" i="1"/>
  <c r="BL18" i="1" s="1"/>
  <c r="BK19" i="1"/>
  <c r="BK18" i="1" s="1"/>
  <c r="BJ19" i="1"/>
  <c r="BJ18" i="1" s="1"/>
  <c r="BI19" i="1"/>
  <c r="BI18" i="1" s="1"/>
  <c r="BH19" i="1"/>
  <c r="BH18" i="1" s="1"/>
  <c r="BG19" i="1"/>
  <c r="BG18" i="1" s="1"/>
  <c r="BF19" i="1"/>
  <c r="BF18" i="1" s="1"/>
  <c r="BD19" i="1"/>
  <c r="BD18" i="1" s="1"/>
  <c r="BC19" i="1"/>
  <c r="BC18" i="1" s="1"/>
  <c r="BB19" i="1"/>
  <c r="BB18" i="1" s="1"/>
  <c r="BA19" i="1"/>
  <c r="BA18" i="1" s="1"/>
  <c r="AZ19" i="1"/>
  <c r="AZ18" i="1" s="1"/>
  <c r="AY19" i="1"/>
  <c r="AY18" i="1" s="1"/>
  <c r="AX19" i="1"/>
  <c r="AX18" i="1" s="1"/>
  <c r="AW19" i="1"/>
  <c r="AU19" i="1"/>
  <c r="AU18" i="1" s="1"/>
  <c r="AT19" i="1"/>
  <c r="AT18" i="1" s="1"/>
  <c r="AS19" i="1"/>
  <c r="AS18" i="1" s="1"/>
  <c r="AR19" i="1"/>
  <c r="AR18" i="1" s="1"/>
  <c r="AQ19" i="1"/>
  <c r="AQ18" i="1" s="1"/>
  <c r="AP19" i="1"/>
  <c r="AP18" i="1" s="1"/>
  <c r="AO19" i="1"/>
  <c r="AO18" i="1" s="1"/>
  <c r="AN19" i="1"/>
  <c r="AL19" i="1"/>
  <c r="AL18" i="1" s="1"/>
  <c r="AK19" i="1"/>
  <c r="AK18" i="1" s="1"/>
  <c r="AJ19" i="1"/>
  <c r="AJ18" i="1" s="1"/>
  <c r="AI19" i="1"/>
  <c r="AI18" i="1" s="1"/>
  <c r="AH19" i="1"/>
  <c r="AH18" i="1" s="1"/>
  <c r="AG19" i="1"/>
  <c r="AG18" i="1" s="1"/>
  <c r="AF19" i="1"/>
  <c r="AF18" i="1" s="1"/>
  <c r="AE19" i="1"/>
  <c r="AE18" i="1" s="1"/>
  <c r="AC19" i="1"/>
  <c r="AC18" i="1" s="1"/>
  <c r="AB19" i="1"/>
  <c r="AB18" i="1" s="1"/>
  <c r="AA19" i="1"/>
  <c r="AA18" i="1" s="1"/>
  <c r="Z19" i="1"/>
  <c r="Z18" i="1" s="1"/>
  <c r="V19" i="1"/>
  <c r="V18" i="1" s="1"/>
  <c r="U19" i="1"/>
  <c r="U18" i="1" s="1"/>
  <c r="T19" i="1"/>
  <c r="T18" i="1" s="1"/>
  <c r="S19" i="1"/>
  <c r="R19" i="1"/>
  <c r="R18" i="1" s="1"/>
  <c r="N19" i="1"/>
  <c r="N18" i="1" s="1"/>
  <c r="M19" i="1"/>
  <c r="M18" i="1" s="1"/>
  <c r="L19" i="1"/>
  <c r="L18" i="1" s="1"/>
  <c r="K19" i="1"/>
  <c r="K18" i="1" s="1"/>
  <c r="G19" i="1"/>
  <c r="B19" i="1"/>
  <c r="AW18" i="1"/>
  <c r="Y18" i="1"/>
  <c r="E18" i="1"/>
  <c r="D18" i="1"/>
  <c r="B18" i="1"/>
  <c r="BO17" i="1"/>
  <c r="BO16" i="1" s="1"/>
  <c r="BF17" i="1"/>
  <c r="BF16" i="1" s="1"/>
  <c r="AW17" i="1"/>
  <c r="BE17" i="1" s="1"/>
  <c r="AN17" i="1"/>
  <c r="AN16" i="1" s="1"/>
  <c r="AE17" i="1"/>
  <c r="AE16" i="1" s="1"/>
  <c r="AD17" i="1"/>
  <c r="W17" i="1"/>
  <c r="O17" i="1"/>
  <c r="P17" i="1" s="1"/>
  <c r="G17" i="1"/>
  <c r="B17" i="1"/>
  <c r="BV16" i="1"/>
  <c r="BU16" i="1"/>
  <c r="BT16" i="1"/>
  <c r="BS16" i="1"/>
  <c r="BR16" i="1"/>
  <c r="BQ16" i="1"/>
  <c r="BP16" i="1"/>
  <c r="BM16" i="1"/>
  <c r="BL16" i="1"/>
  <c r="BK16" i="1"/>
  <c r="BJ16" i="1"/>
  <c r="BI16" i="1"/>
  <c r="BH16" i="1"/>
  <c r="BG16" i="1"/>
  <c r="BD16" i="1"/>
  <c r="BC16" i="1"/>
  <c r="BB16" i="1"/>
  <c r="BA16" i="1"/>
  <c r="AZ16" i="1"/>
  <c r="AY16" i="1"/>
  <c r="AX16" i="1"/>
  <c r="AU16" i="1"/>
  <c r="AT16" i="1"/>
  <c r="AS16" i="1"/>
  <c r="AR16" i="1"/>
  <c r="AQ16" i="1"/>
  <c r="AP16" i="1"/>
  <c r="AO16" i="1"/>
  <c r="AL16" i="1"/>
  <c r="AK16" i="1"/>
  <c r="AJ16" i="1"/>
  <c r="AI16" i="1"/>
  <c r="AH16" i="1"/>
  <c r="AG16" i="1"/>
  <c r="AF16" i="1"/>
  <c r="AC16" i="1"/>
  <c r="AB16" i="1"/>
  <c r="AA16" i="1"/>
  <c r="Z16" i="1"/>
  <c r="Y16" i="1"/>
  <c r="V16" i="1"/>
  <c r="U16" i="1"/>
  <c r="T16" i="1"/>
  <c r="S16" i="1"/>
  <c r="R16" i="1"/>
  <c r="N16" i="1"/>
  <c r="M16" i="1"/>
  <c r="L16" i="1"/>
  <c r="K16" i="1"/>
  <c r="J16" i="1"/>
  <c r="G16" i="1"/>
  <c r="B16" i="1"/>
  <c r="BO15" i="1"/>
  <c r="BW15" i="1" s="1"/>
  <c r="BY15" i="1" s="1"/>
  <c r="BF15" i="1"/>
  <c r="BN15" i="1" s="1"/>
  <c r="AW15" i="1"/>
  <c r="AW14" i="1" s="1"/>
  <c r="AN15" i="1"/>
  <c r="AV15" i="1" s="1"/>
  <c r="AE15" i="1"/>
  <c r="AE14" i="1" s="1"/>
  <c r="AD15" i="1"/>
  <c r="W15" i="1"/>
  <c r="O15" i="1"/>
  <c r="G15" i="1"/>
  <c r="B15" i="1"/>
  <c r="BV14" i="1"/>
  <c r="BU14" i="1"/>
  <c r="BT14" i="1"/>
  <c r="BS14" i="1"/>
  <c r="BR14" i="1"/>
  <c r="BQ14" i="1"/>
  <c r="BP14" i="1"/>
  <c r="BM14" i="1"/>
  <c r="BL14" i="1"/>
  <c r="BK14" i="1"/>
  <c r="BJ14" i="1"/>
  <c r="BI14" i="1"/>
  <c r="BH14" i="1"/>
  <c r="BG14" i="1"/>
  <c r="BD14" i="1"/>
  <c r="BC14" i="1"/>
  <c r="BB14" i="1"/>
  <c r="BA14" i="1"/>
  <c r="AZ14" i="1"/>
  <c r="AY14" i="1"/>
  <c r="AX14" i="1"/>
  <c r="AU14" i="1"/>
  <c r="AT14" i="1"/>
  <c r="AS14" i="1"/>
  <c r="AR14" i="1"/>
  <c r="AQ14" i="1"/>
  <c r="AP14" i="1"/>
  <c r="AO14" i="1"/>
  <c r="AL14" i="1"/>
  <c r="AK14" i="1"/>
  <c r="AJ14" i="1"/>
  <c r="AI14" i="1"/>
  <c r="AH14" i="1"/>
  <c r="AG14" i="1"/>
  <c r="AF14" i="1"/>
  <c r="AC14" i="1"/>
  <c r="AB14" i="1"/>
  <c r="AA14" i="1"/>
  <c r="Z14" i="1"/>
  <c r="Y14" i="1"/>
  <c r="V14" i="1"/>
  <c r="U14" i="1"/>
  <c r="T14" i="1"/>
  <c r="S14" i="1"/>
  <c r="R14" i="1"/>
  <c r="N14" i="1"/>
  <c r="M14" i="1"/>
  <c r="L14" i="1"/>
  <c r="K14" i="1"/>
  <c r="J14" i="1"/>
  <c r="G14" i="1"/>
  <c r="B14" i="1"/>
  <c r="E13" i="1"/>
  <c r="D13" i="1"/>
  <c r="B13" i="1"/>
  <c r="BW12" i="1"/>
  <c r="BY12" i="1" s="1"/>
  <c r="BN12" i="1"/>
  <c r="BE12" i="1"/>
  <c r="AV12" i="1"/>
  <c r="AM12" i="1"/>
  <c r="AD12" i="1"/>
  <c r="R12" i="1"/>
  <c r="R11" i="1" s="1"/>
  <c r="O12" i="1"/>
  <c r="G12" i="1"/>
  <c r="B12" i="1"/>
  <c r="BV11" i="1"/>
  <c r="BU11" i="1"/>
  <c r="BT11" i="1"/>
  <c r="BS11" i="1"/>
  <c r="BR11" i="1"/>
  <c r="BQ11" i="1"/>
  <c r="BP11" i="1"/>
  <c r="BM11" i="1"/>
  <c r="BL11" i="1"/>
  <c r="BK11" i="1"/>
  <c r="BJ11" i="1"/>
  <c r="BI11" i="1"/>
  <c r="BH11" i="1"/>
  <c r="BG11" i="1"/>
  <c r="BD11" i="1"/>
  <c r="BC11" i="1"/>
  <c r="BB11" i="1"/>
  <c r="BA11" i="1"/>
  <c r="AZ11" i="1"/>
  <c r="AY11" i="1"/>
  <c r="AX11" i="1"/>
  <c r="AU11" i="1"/>
  <c r="AT11" i="1"/>
  <c r="AS11" i="1"/>
  <c r="AR11" i="1"/>
  <c r="AQ11" i="1"/>
  <c r="AP11" i="1"/>
  <c r="AO11" i="1"/>
  <c r="AL11" i="1"/>
  <c r="AK11" i="1"/>
  <c r="AJ11" i="1"/>
  <c r="AI11" i="1"/>
  <c r="AH11" i="1"/>
  <c r="AG11" i="1"/>
  <c r="AF11" i="1"/>
  <c r="AC11" i="1"/>
  <c r="AB11" i="1"/>
  <c r="AA11" i="1"/>
  <c r="Z11" i="1"/>
  <c r="V11" i="1"/>
  <c r="U11" i="1"/>
  <c r="T11" i="1"/>
  <c r="S11" i="1"/>
  <c r="N11" i="1"/>
  <c r="M11" i="1"/>
  <c r="L11" i="1"/>
  <c r="K11" i="1"/>
  <c r="J11" i="1"/>
  <c r="G11" i="1"/>
  <c r="B11" i="1"/>
  <c r="BO10" i="1"/>
  <c r="BW10" i="1" s="1"/>
  <c r="BY10" i="1" s="1"/>
  <c r="BF10" i="1"/>
  <c r="BN10" i="1" s="1"/>
  <c r="AW10" i="1"/>
  <c r="BE10" i="1" s="1"/>
  <c r="AN10" i="1"/>
  <c r="AV10" i="1" s="1"/>
  <c r="AE10" i="1"/>
  <c r="AM10" i="1" s="1"/>
  <c r="Y10" i="1"/>
  <c r="AD10" i="1" s="1"/>
  <c r="X10" i="1"/>
  <c r="R10" i="1"/>
  <c r="W10" i="1" s="1"/>
  <c r="Q10" i="1"/>
  <c r="O10" i="1"/>
  <c r="P10" i="1" s="1"/>
  <c r="G10" i="1"/>
  <c r="B10" i="1"/>
  <c r="BV9" i="1"/>
  <c r="BU9" i="1"/>
  <c r="BT9" i="1"/>
  <c r="BS9" i="1"/>
  <c r="BR9" i="1"/>
  <c r="BQ9" i="1"/>
  <c r="BP9" i="1"/>
  <c r="BO9" i="1"/>
  <c r="BM9" i="1"/>
  <c r="BL9" i="1"/>
  <c r="BK9" i="1"/>
  <c r="BJ9" i="1"/>
  <c r="BI9" i="1"/>
  <c r="BH9" i="1"/>
  <c r="BG9" i="1"/>
  <c r="BF9" i="1"/>
  <c r="BD9" i="1"/>
  <c r="BC9" i="1"/>
  <c r="BB9" i="1"/>
  <c r="BA9" i="1"/>
  <c r="AZ9" i="1"/>
  <c r="AY9" i="1"/>
  <c r="AX9" i="1"/>
  <c r="AW9" i="1"/>
  <c r="AU9" i="1"/>
  <c r="AT9" i="1"/>
  <c r="AS9" i="1"/>
  <c r="AR9" i="1"/>
  <c r="AQ9" i="1"/>
  <c r="AP9" i="1"/>
  <c r="AO9" i="1"/>
  <c r="AN9" i="1"/>
  <c r="AN6" i="1" s="1"/>
  <c r="AL9" i="1"/>
  <c r="AK9" i="1"/>
  <c r="AJ9" i="1"/>
  <c r="AI9" i="1"/>
  <c r="AH9" i="1"/>
  <c r="AG9" i="1"/>
  <c r="AF9" i="1"/>
  <c r="AE9" i="1"/>
  <c r="AE6" i="1" s="1"/>
  <c r="AC9" i="1"/>
  <c r="AB9" i="1"/>
  <c r="AA9" i="1"/>
  <c r="Z9" i="1"/>
  <c r="V9" i="1"/>
  <c r="U9" i="1"/>
  <c r="T9" i="1"/>
  <c r="S9" i="1"/>
  <c r="N9" i="1"/>
  <c r="M9" i="1"/>
  <c r="L9" i="1"/>
  <c r="K9" i="1"/>
  <c r="J9" i="1"/>
  <c r="G9" i="1"/>
  <c r="B9" i="1"/>
  <c r="BW8" i="1"/>
  <c r="BY8" i="1" s="1"/>
  <c r="BN8" i="1"/>
  <c r="BE8" i="1"/>
  <c r="AV8" i="1"/>
  <c r="AM8" i="1"/>
  <c r="AD8" i="1"/>
  <c r="R8" i="1"/>
  <c r="R7" i="1" s="1"/>
  <c r="O8" i="1"/>
  <c r="G8" i="1"/>
  <c r="B8" i="1"/>
  <c r="BV7" i="1"/>
  <c r="BU7" i="1"/>
  <c r="BT7" i="1"/>
  <c r="BS7" i="1"/>
  <c r="BR7" i="1"/>
  <c r="BQ7" i="1"/>
  <c r="BP7" i="1"/>
  <c r="BO7" i="1"/>
  <c r="BM7" i="1"/>
  <c r="BL7" i="1"/>
  <c r="BK7" i="1"/>
  <c r="BJ7" i="1"/>
  <c r="BI7" i="1"/>
  <c r="BH7" i="1"/>
  <c r="BG7" i="1"/>
  <c r="BF7" i="1"/>
  <c r="BD7" i="1"/>
  <c r="BC7" i="1"/>
  <c r="BB7" i="1"/>
  <c r="BA7" i="1"/>
  <c r="AZ7" i="1"/>
  <c r="AY7" i="1"/>
  <c r="AX7" i="1"/>
  <c r="AW7" i="1"/>
  <c r="AU7" i="1"/>
  <c r="AT7" i="1"/>
  <c r="AS7" i="1"/>
  <c r="AR7" i="1"/>
  <c r="AQ7" i="1"/>
  <c r="AP7" i="1"/>
  <c r="AO7" i="1"/>
  <c r="AL7" i="1"/>
  <c r="AK7" i="1"/>
  <c r="AJ7" i="1"/>
  <c r="AI7" i="1"/>
  <c r="AH7" i="1"/>
  <c r="AG7" i="1"/>
  <c r="AF7" i="1"/>
  <c r="AC7" i="1"/>
  <c r="AB7" i="1"/>
  <c r="AA7" i="1"/>
  <c r="Z7" i="1"/>
  <c r="V7" i="1"/>
  <c r="U7" i="1"/>
  <c r="T7" i="1"/>
  <c r="S7" i="1"/>
  <c r="N7" i="1"/>
  <c r="M7" i="1"/>
  <c r="L7" i="1"/>
  <c r="K7" i="1"/>
  <c r="J7" i="1"/>
  <c r="G7" i="1"/>
  <c r="B7" i="1"/>
  <c r="Y6" i="1"/>
  <c r="E6" i="1"/>
  <c r="D6" i="1"/>
  <c r="B6" i="1"/>
  <c r="B5" i="1"/>
  <c r="B4" i="1"/>
  <c r="BF14" i="1" l="1"/>
  <c r="R105" i="1"/>
  <c r="W105" i="1" s="1"/>
  <c r="BV76" i="1"/>
  <c r="BV66" i="1" s="1"/>
  <c r="BO35" i="1"/>
  <c r="BO30" i="1" s="1"/>
  <c r="AP13" i="1"/>
  <c r="AH13" i="1"/>
  <c r="AL13" i="1"/>
  <c r="AX13" i="1"/>
  <c r="W58" i="1"/>
  <c r="AM15" i="1"/>
  <c r="AP54" i="1"/>
  <c r="AP53" i="1" s="1"/>
  <c r="BH54" i="1"/>
  <c r="BH53" i="1" s="1"/>
  <c r="BQ54" i="1"/>
  <c r="BQ53" i="1" s="1"/>
  <c r="AW6" i="1"/>
  <c r="BO6" i="1"/>
  <c r="R9" i="1"/>
  <c r="R55" i="1"/>
  <c r="G26" i="1"/>
  <c r="M85" i="1"/>
  <c r="M84" i="1" s="1"/>
  <c r="AX54" i="1"/>
  <c r="AX53" i="1" s="1"/>
  <c r="BS13" i="1"/>
  <c r="BJ40" i="1"/>
  <c r="N85" i="1"/>
  <c r="N84" i="1" s="1"/>
  <c r="T85" i="1"/>
  <c r="T84" i="1" s="1"/>
  <c r="AA85" i="1"/>
  <c r="AA84" i="1" s="1"/>
  <c r="AK85" i="1"/>
  <c r="AK84" i="1" s="1"/>
  <c r="AQ85" i="1"/>
  <c r="AQ84" i="1" s="1"/>
  <c r="AU85" i="1"/>
  <c r="AU84" i="1" s="1"/>
  <c r="AJ54" i="1"/>
  <c r="AJ53" i="1" s="1"/>
  <c r="AB6" i="1"/>
  <c r="BA6" i="1"/>
  <c r="BG13" i="1"/>
  <c r="BK13" i="1"/>
  <c r="R13" i="1"/>
  <c r="K115" i="1"/>
  <c r="AP115" i="1"/>
  <c r="AT115" i="1"/>
  <c r="BG141" i="1"/>
  <c r="K151" i="1"/>
  <c r="AC151" i="1"/>
  <c r="V35" i="1"/>
  <c r="AC35" i="1"/>
  <c r="AD35" i="1" s="1"/>
  <c r="BG35" i="1"/>
  <c r="BG30" i="1" s="1"/>
  <c r="U76" i="1"/>
  <c r="U66" i="1" s="1"/>
  <c r="AH76" i="1"/>
  <c r="AH66" i="1" s="1"/>
  <c r="BS76" i="1"/>
  <c r="BS66" i="1" s="1"/>
  <c r="U85" i="1"/>
  <c r="U84" i="1" s="1"/>
  <c r="AB85" i="1"/>
  <c r="AB84" i="1" s="1"/>
  <c r="AH85" i="1"/>
  <c r="AH84" i="1" s="1"/>
  <c r="AL85" i="1"/>
  <c r="AL84" i="1" s="1"/>
  <c r="AR85" i="1"/>
  <c r="AR84" i="1" s="1"/>
  <c r="BP85" i="1"/>
  <c r="BP84" i="1" s="1"/>
  <c r="L96" i="1"/>
  <c r="L95" i="1" s="1"/>
  <c r="T96" i="1"/>
  <c r="T95" i="1" s="1"/>
  <c r="AA96" i="1"/>
  <c r="AA95" i="1" s="1"/>
  <c r="AG96" i="1"/>
  <c r="AG95" i="1" s="1"/>
  <c r="AK96" i="1"/>
  <c r="AK95" i="1" s="1"/>
  <c r="AQ96" i="1"/>
  <c r="AQ95" i="1" s="1"/>
  <c r="AU96" i="1"/>
  <c r="AU95" i="1" s="1"/>
  <c r="BG96" i="1"/>
  <c r="BG95" i="1" s="1"/>
  <c r="BK96" i="1"/>
  <c r="BK95" i="1" s="1"/>
  <c r="BQ96" i="1"/>
  <c r="BQ95" i="1" s="1"/>
  <c r="BU96" i="1"/>
  <c r="BU95" i="1" s="1"/>
  <c r="M104" i="1"/>
  <c r="AC76" i="1"/>
  <c r="AI76" i="1"/>
  <c r="AS76" i="1"/>
  <c r="AS66" i="1" s="1"/>
  <c r="BB76" i="1"/>
  <c r="BB66" i="1" s="1"/>
  <c r="AU76" i="1"/>
  <c r="M96" i="1"/>
  <c r="M95" i="1" s="1"/>
  <c r="U96" i="1"/>
  <c r="U95" i="1" s="1"/>
  <c r="AB96" i="1"/>
  <c r="AB95" i="1" s="1"/>
  <c r="AH96" i="1"/>
  <c r="AH95" i="1" s="1"/>
  <c r="AL96" i="1"/>
  <c r="AL95" i="1" s="1"/>
  <c r="AR96" i="1"/>
  <c r="AR95" i="1" s="1"/>
  <c r="AX96" i="1"/>
  <c r="AX95" i="1" s="1"/>
  <c r="BB96" i="1"/>
  <c r="BB95" i="1" s="1"/>
  <c r="BH96" i="1"/>
  <c r="BH95" i="1" s="1"/>
  <c r="BL96" i="1"/>
  <c r="BL95" i="1" s="1"/>
  <c r="BR96" i="1"/>
  <c r="BR95" i="1" s="1"/>
  <c r="BV96" i="1"/>
  <c r="BV95" i="1" s="1"/>
  <c r="AT96" i="1"/>
  <c r="AT95" i="1" s="1"/>
  <c r="BD96" i="1"/>
  <c r="BD95" i="1" s="1"/>
  <c r="Z115" i="1"/>
  <c r="AI115" i="1"/>
  <c r="BF115" i="1"/>
  <c r="S6" i="1"/>
  <c r="BR13" i="1"/>
  <c r="BV13" i="1"/>
  <c r="R38" i="1"/>
  <c r="W38" i="1" s="1"/>
  <c r="BB54" i="1"/>
  <c r="BB53" i="1" s="1"/>
  <c r="Z76" i="1"/>
  <c r="AF76" i="1"/>
  <c r="AF66" i="1" s="1"/>
  <c r="AJ76" i="1"/>
  <c r="AJ66" i="1" s="1"/>
  <c r="AP76" i="1"/>
  <c r="AT76" i="1"/>
  <c r="AT66" i="1" s="1"/>
  <c r="AI85" i="1"/>
  <c r="AI84" i="1" s="1"/>
  <c r="J96" i="1"/>
  <c r="J95" i="1" s="1"/>
  <c r="N96" i="1"/>
  <c r="N95" i="1" s="1"/>
  <c r="AO96" i="1"/>
  <c r="AS96" i="1"/>
  <c r="AS95" i="1" s="1"/>
  <c r="AY96" i="1"/>
  <c r="AY95" i="1" s="1"/>
  <c r="BC96" i="1"/>
  <c r="BC95" i="1" s="1"/>
  <c r="BM96" i="1"/>
  <c r="BM95" i="1" s="1"/>
  <c r="R118" i="1"/>
  <c r="AC115" i="1"/>
  <c r="AI125" i="1"/>
  <c r="BT6" i="1"/>
  <c r="AA13" i="1"/>
  <c r="V40" i="1"/>
  <c r="AK40" i="1"/>
  <c r="AE74" i="1"/>
  <c r="AE73" i="1" s="1"/>
  <c r="AE66" i="1" s="1"/>
  <c r="S96" i="1"/>
  <c r="S95" i="1" s="1"/>
  <c r="Z96" i="1"/>
  <c r="Z95" i="1" s="1"/>
  <c r="BJ96" i="1"/>
  <c r="BJ95" i="1" s="1"/>
  <c r="G104" i="1"/>
  <c r="AO104" i="1"/>
  <c r="N6" i="1"/>
  <c r="V6" i="1"/>
  <c r="AC6" i="1"/>
  <c r="AI6" i="1"/>
  <c r="V13" i="1"/>
  <c r="AQ13" i="1"/>
  <c r="AU13" i="1"/>
  <c r="AV17" i="1"/>
  <c r="W42" i="1"/>
  <c r="AN55" i="1"/>
  <c r="AN54" i="1" s="1"/>
  <c r="AN53" i="1" s="1"/>
  <c r="BA54" i="1"/>
  <c r="BA53" i="1" s="1"/>
  <c r="BU54" i="1"/>
  <c r="BU53" i="1" s="1"/>
  <c r="BD76" i="1"/>
  <c r="AZ6" i="1"/>
  <c r="BE6" i="1" s="1"/>
  <c r="N35" i="1"/>
  <c r="BD35" i="1"/>
  <c r="AW55" i="1"/>
  <c r="R68" i="1"/>
  <c r="R67" i="1" s="1"/>
  <c r="W67" i="1" s="1"/>
  <c r="K76" i="1"/>
  <c r="R77" i="1"/>
  <c r="BS6" i="1"/>
  <c r="BS5" i="1" s="1"/>
  <c r="AJ6" i="1"/>
  <c r="Z35" i="1"/>
  <c r="AY35" i="1"/>
  <c r="BC35" i="1"/>
  <c r="BL35" i="1"/>
  <c r="S40" i="1"/>
  <c r="AH40" i="1"/>
  <c r="AL40" i="1"/>
  <c r="AS40" i="1"/>
  <c r="Y74" i="1"/>
  <c r="Y73" i="1" s="1"/>
  <c r="AF85" i="1"/>
  <c r="AF84" i="1" s="1"/>
  <c r="AQ125" i="1"/>
  <c r="BJ76" i="1"/>
  <c r="BJ66" i="1" s="1"/>
  <c r="AX85" i="1"/>
  <c r="AX84" i="1" s="1"/>
  <c r="BB85" i="1"/>
  <c r="BB84" i="1" s="1"/>
  <c r="AH115" i="1"/>
  <c r="AL115" i="1"/>
  <c r="BR85" i="1"/>
  <c r="BR84" i="1" s="1"/>
  <c r="BV85" i="1"/>
  <c r="BV84" i="1" s="1"/>
  <c r="G91" i="1"/>
  <c r="AQ104" i="1"/>
  <c r="AE141" i="1"/>
  <c r="AW141" i="1"/>
  <c r="BA141" i="1"/>
  <c r="Y141" i="1"/>
  <c r="D30" i="1"/>
  <c r="O7" i="1"/>
  <c r="P7" i="1" s="1"/>
  <c r="AO6" i="1"/>
  <c r="AS6" i="1"/>
  <c r="AX6" i="1"/>
  <c r="AX5" i="1" s="1"/>
  <c r="BB6" i="1"/>
  <c r="BG6" i="1"/>
  <c r="BG5" i="1" s="1"/>
  <c r="BK6" i="1"/>
  <c r="BK5" i="1" s="1"/>
  <c r="BP6" i="1"/>
  <c r="L54" i="1"/>
  <c r="L53" i="1" s="1"/>
  <c r="S54" i="1"/>
  <c r="S53" i="1" s="1"/>
  <c r="AQ54" i="1"/>
  <c r="AQ53" i="1" s="1"/>
  <c r="AU54" i="1"/>
  <c r="AU53" i="1" s="1"/>
  <c r="AR104" i="1"/>
  <c r="BJ104" i="1"/>
  <c r="N104" i="1"/>
  <c r="AX104" i="1"/>
  <c r="AG115" i="1"/>
  <c r="AK115" i="1"/>
  <c r="BQ115" i="1"/>
  <c r="BU115" i="1"/>
  <c r="AR141" i="1"/>
  <c r="BM141" i="1"/>
  <c r="E5" i="1"/>
  <c r="L13" i="1"/>
  <c r="BB13" i="1"/>
  <c r="BB5" i="1" s="1"/>
  <c r="AA40" i="1"/>
  <c r="AA30" i="1" s="1"/>
  <c r="BS40" i="1"/>
  <c r="P42" i="1"/>
  <c r="BQ40" i="1"/>
  <c r="P60" i="1"/>
  <c r="G67" i="1"/>
  <c r="S85" i="1"/>
  <c r="S84" i="1" s="1"/>
  <c r="Z85" i="1"/>
  <c r="Z84" i="1" s="1"/>
  <c r="AJ85" i="1"/>
  <c r="AJ84" i="1" s="1"/>
  <c r="AT85" i="1"/>
  <c r="AT84" i="1" s="1"/>
  <c r="S104" i="1"/>
  <c r="AH104" i="1"/>
  <c r="G125" i="1"/>
  <c r="AK141" i="1"/>
  <c r="BQ141" i="1"/>
  <c r="U141" i="1"/>
  <c r="AX141" i="1"/>
  <c r="BB141" i="1"/>
  <c r="BK141" i="1"/>
  <c r="G148" i="1"/>
  <c r="G151" i="1"/>
  <c r="AG6" i="1"/>
  <c r="AG5" i="1" s="1"/>
  <c r="T40" i="1"/>
  <c r="AP40" i="1"/>
  <c r="AT40" i="1"/>
  <c r="AK54" i="1"/>
  <c r="AK53" i="1" s="1"/>
  <c r="G85" i="1"/>
  <c r="L85" i="1"/>
  <c r="L84" i="1" s="1"/>
  <c r="BD85" i="1"/>
  <c r="BD84" i="1" s="1"/>
  <c r="AO85" i="1"/>
  <c r="AO84" i="1" s="1"/>
  <c r="BS85" i="1"/>
  <c r="BS84" i="1" s="1"/>
  <c r="BL104" i="1"/>
  <c r="M125" i="1"/>
  <c r="BI66" i="1"/>
  <c r="V125" i="1"/>
  <c r="AY125" i="1"/>
  <c r="K6" i="1"/>
  <c r="BH6" i="1"/>
  <c r="AG13" i="1"/>
  <c r="AK13" i="1"/>
  <c r="L35" i="1"/>
  <c r="T35" i="1"/>
  <c r="T30" i="1" s="1"/>
  <c r="AA35" i="1"/>
  <c r="AG35" i="1"/>
  <c r="AK35" i="1"/>
  <c r="AQ35" i="1"/>
  <c r="AU35" i="1"/>
  <c r="AZ35" i="1"/>
  <c r="BI35" i="1"/>
  <c r="BM35" i="1"/>
  <c r="BR35" i="1"/>
  <c r="BV35" i="1"/>
  <c r="AU40" i="1"/>
  <c r="BK40" i="1"/>
  <c r="BU40" i="1"/>
  <c r="Z54" i="1"/>
  <c r="Z53" i="1" s="1"/>
  <c r="P72" i="1"/>
  <c r="AZ76" i="1"/>
  <c r="AZ66" i="1" s="1"/>
  <c r="BA76" i="1"/>
  <c r="BA66" i="1" s="1"/>
  <c r="BB115" i="1"/>
  <c r="BR115" i="1"/>
  <c r="BV115" i="1"/>
  <c r="AD126" i="1"/>
  <c r="AJ125" i="1"/>
  <c r="AP125" i="1"/>
  <c r="AT125" i="1"/>
  <c r="BT125" i="1"/>
  <c r="AM139" i="1"/>
  <c r="AO151" i="1"/>
  <c r="U151" i="1"/>
  <c r="AH151" i="1"/>
  <c r="AL151" i="1"/>
  <c r="AV154" i="1"/>
  <c r="BR151" i="1"/>
  <c r="BV151" i="1"/>
  <c r="O156" i="1"/>
  <c r="M13" i="1"/>
  <c r="P15" i="1"/>
  <c r="AB35" i="1"/>
  <c r="AH35" i="1"/>
  <c r="AH30" i="1" s="1"/>
  <c r="BT54" i="1"/>
  <c r="BT53" i="1" s="1"/>
  <c r="AO54" i="1"/>
  <c r="AO53" i="1" s="1"/>
  <c r="BP54" i="1"/>
  <c r="BP53" i="1" s="1"/>
  <c r="G73" i="1"/>
  <c r="R86" i="1"/>
  <c r="BA85" i="1"/>
  <c r="BA84" i="1" s="1"/>
  <c r="U104" i="1"/>
  <c r="AU104" i="1"/>
  <c r="BG104" i="1"/>
  <c r="BR104" i="1"/>
  <c r="T115" i="1"/>
  <c r="BG125" i="1"/>
  <c r="G141" i="1"/>
  <c r="AI141" i="1"/>
  <c r="AN141" i="1"/>
  <c r="BO141" i="1"/>
  <c r="BS141" i="1"/>
  <c r="AC141" i="1"/>
  <c r="AU141" i="1"/>
  <c r="AZ141" i="1"/>
  <c r="BD141" i="1"/>
  <c r="BI141" i="1"/>
  <c r="AF6" i="1"/>
  <c r="BH13" i="1"/>
  <c r="BL13" i="1"/>
  <c r="G22" i="1"/>
  <c r="J35" i="1"/>
  <c r="M35" i="1"/>
  <c r="G40" i="1"/>
  <c r="AT54" i="1"/>
  <c r="AT53" i="1" s="1"/>
  <c r="BL54" i="1"/>
  <c r="BL53" i="1" s="1"/>
  <c r="O77" i="1"/>
  <c r="P77" i="1" s="1"/>
  <c r="AV77" i="1"/>
  <c r="BP76" i="1"/>
  <c r="BP66" i="1" s="1"/>
  <c r="BT76" i="1"/>
  <c r="D103" i="1"/>
  <c r="V104" i="1"/>
  <c r="L151" i="1"/>
  <c r="T151" i="1"/>
  <c r="AA151" i="1"/>
  <c r="BA151" i="1"/>
  <c r="BG151" i="1"/>
  <c r="BK151" i="1"/>
  <c r="AM156" i="1"/>
  <c r="Y54" i="1"/>
  <c r="Y53" i="1" s="1"/>
  <c r="AD55" i="1"/>
  <c r="M6" i="1"/>
  <c r="AR6" i="1"/>
  <c r="BJ6" i="1"/>
  <c r="P8" i="1"/>
  <c r="P12" i="1"/>
  <c r="AD14" i="1"/>
  <c r="AM14" i="1"/>
  <c r="AI13" i="1"/>
  <c r="AF13" i="1"/>
  <c r="AJ13" i="1"/>
  <c r="AY13" i="1"/>
  <c r="AY5" i="1" s="1"/>
  <c r="BC13" i="1"/>
  <c r="BI13" i="1"/>
  <c r="BM13" i="1"/>
  <c r="W19" i="1"/>
  <c r="AV19" i="1"/>
  <c r="BE19" i="1"/>
  <c r="AD21" i="1"/>
  <c r="P33" i="1"/>
  <c r="AL35" i="1"/>
  <c r="AR35" i="1"/>
  <c r="BE38" i="1"/>
  <c r="BN38" i="1"/>
  <c r="BW38" i="1"/>
  <c r="BX38" i="1" s="1"/>
  <c r="BY38" i="1" s="1"/>
  <c r="BS35" i="1"/>
  <c r="M40" i="1"/>
  <c r="AZ40" i="1"/>
  <c r="AZ30" i="1" s="1"/>
  <c r="BD40" i="1"/>
  <c r="BD30" i="1" s="1"/>
  <c r="N40" i="1"/>
  <c r="AV47" i="1"/>
  <c r="BE47" i="1"/>
  <c r="BF55" i="1"/>
  <c r="BF54" i="1" s="1"/>
  <c r="BF53" i="1" s="1"/>
  <c r="AD56" i="1"/>
  <c r="AS54" i="1"/>
  <c r="AS53" i="1" s="1"/>
  <c r="K66" i="1"/>
  <c r="G70" i="1"/>
  <c r="AD71" i="1"/>
  <c r="M76" i="1"/>
  <c r="M66" i="1" s="1"/>
  <c r="AL76" i="1"/>
  <c r="AL66" i="1" s="1"/>
  <c r="BE79" i="1"/>
  <c r="BR76" i="1"/>
  <c r="AY85" i="1"/>
  <c r="AY84" i="1" s="1"/>
  <c r="BC85" i="1"/>
  <c r="BC84" i="1" s="1"/>
  <c r="BT85" i="1"/>
  <c r="BT84" i="1" s="1"/>
  <c r="AD108" i="1"/>
  <c r="AF104" i="1"/>
  <c r="AJ104" i="1"/>
  <c r="BN108" i="1"/>
  <c r="BP104" i="1"/>
  <c r="BT104" i="1"/>
  <c r="O110" i="1"/>
  <c r="P110" i="1" s="1"/>
  <c r="AD110" i="1"/>
  <c r="AM110" i="1"/>
  <c r="BN110" i="1"/>
  <c r="L115" i="1"/>
  <c r="R128" i="1"/>
  <c r="W128" i="1" s="1"/>
  <c r="BN131" i="1"/>
  <c r="R137" i="1"/>
  <c r="W137" i="1" s="1"/>
  <c r="S141" i="1"/>
  <c r="AQ141" i="1"/>
  <c r="V141" i="1"/>
  <c r="AP141" i="1"/>
  <c r="AT141" i="1"/>
  <c r="T141" i="1"/>
  <c r="P157" i="1"/>
  <c r="J13" i="1"/>
  <c r="N13" i="1"/>
  <c r="U13" i="1"/>
  <c r="AT13" i="1"/>
  <c r="O25" i="1"/>
  <c r="V96" i="1"/>
  <c r="V95" i="1" s="1"/>
  <c r="AC96" i="1"/>
  <c r="AC95" i="1" s="1"/>
  <c r="BI96" i="1"/>
  <c r="BI95" i="1" s="1"/>
  <c r="AR115" i="1"/>
  <c r="BN118" i="1"/>
  <c r="BJ115" i="1"/>
  <c r="BO115" i="1"/>
  <c r="BS115" i="1"/>
  <c r="O120" i="1"/>
  <c r="P120" i="1" s="1"/>
  <c r="AL125" i="1"/>
  <c r="AD137" i="1"/>
  <c r="BW156" i="1"/>
  <c r="BX156" i="1" s="1"/>
  <c r="BY156" i="1" s="1"/>
  <c r="BL6" i="1"/>
  <c r="BU6" i="1"/>
  <c r="BU5" i="1" s="1"/>
  <c r="AK6" i="1"/>
  <c r="AK5" i="1" s="1"/>
  <c r="AV11" i="1"/>
  <c r="BQ6" i="1"/>
  <c r="BJ13" i="1"/>
  <c r="BO14" i="1"/>
  <c r="BQ13" i="1"/>
  <c r="BU13" i="1"/>
  <c r="AN18" i="1"/>
  <c r="AV18" i="1" s="1"/>
  <c r="O28" i="1"/>
  <c r="O32" i="1"/>
  <c r="P32" i="1" s="1"/>
  <c r="R32" i="1"/>
  <c r="W32" i="1" s="1"/>
  <c r="AV32" i="1"/>
  <c r="G35" i="1"/>
  <c r="S35" i="1"/>
  <c r="BH35" i="1"/>
  <c r="O41" i="1"/>
  <c r="P41" i="1" s="1"/>
  <c r="AM41" i="1"/>
  <c r="BE41" i="1"/>
  <c r="BB40" i="1"/>
  <c r="BR40" i="1"/>
  <c r="BR30" i="1" s="1"/>
  <c r="BV40" i="1"/>
  <c r="G49" i="1"/>
  <c r="AM50" i="1"/>
  <c r="AV50" i="1"/>
  <c r="BN50" i="1"/>
  <c r="AE55" i="1"/>
  <c r="BJ54" i="1"/>
  <c r="BJ53" i="1" s="1"/>
  <c r="BO55" i="1"/>
  <c r="BO54" i="1" s="1"/>
  <c r="AH54" i="1"/>
  <c r="AH53" i="1" s="1"/>
  <c r="AZ54" i="1"/>
  <c r="AZ53" i="1" s="1"/>
  <c r="BR54" i="1"/>
  <c r="BR53" i="1" s="1"/>
  <c r="BV54" i="1"/>
  <c r="BV53" i="1" s="1"/>
  <c r="E66" i="1"/>
  <c r="L76" i="1"/>
  <c r="L66" i="1" s="1"/>
  <c r="BQ76" i="1"/>
  <c r="BQ66" i="1" s="1"/>
  <c r="J86" i="1"/>
  <c r="J85" i="1" s="1"/>
  <c r="J84" i="1" s="1"/>
  <c r="P90" i="1"/>
  <c r="O100" i="1"/>
  <c r="P100" i="1" s="1"/>
  <c r="AD100" i="1"/>
  <c r="AP96" i="1"/>
  <c r="AP95" i="1" s="1"/>
  <c r="AZ96" i="1"/>
  <c r="AZ95" i="1" s="1"/>
  <c r="BN100" i="1"/>
  <c r="L104" i="1"/>
  <c r="AA104" i="1"/>
  <c r="AM105" i="1"/>
  <c r="AL104" i="1"/>
  <c r="AS104" i="1"/>
  <c r="AZ104" i="1"/>
  <c r="BD104" i="1"/>
  <c r="BK104" i="1"/>
  <c r="BW105" i="1"/>
  <c r="BX105" i="1" s="1"/>
  <c r="BY105" i="1" s="1"/>
  <c r="BV104" i="1"/>
  <c r="G115" i="1"/>
  <c r="U115" i="1"/>
  <c r="AX115" i="1"/>
  <c r="R120" i="1"/>
  <c r="G122" i="1"/>
  <c r="AD135" i="1"/>
  <c r="O142" i="1"/>
  <c r="P142" i="1" s="1"/>
  <c r="AJ141" i="1"/>
  <c r="AS141" i="1"/>
  <c r="BP141" i="1"/>
  <c r="AN149" i="1"/>
  <c r="AN148" i="1" s="1"/>
  <c r="AV148" i="1" s="1"/>
  <c r="P150" i="1"/>
  <c r="AM150" i="1"/>
  <c r="AF151" i="1"/>
  <c r="AJ151" i="1"/>
  <c r="AP151" i="1"/>
  <c r="AT151" i="1"/>
  <c r="BP151" i="1"/>
  <c r="BT151" i="1"/>
  <c r="BM151" i="1"/>
  <c r="BD6" i="1"/>
  <c r="BE14" i="1"/>
  <c r="R23" i="1"/>
  <c r="R22" i="1" s="1"/>
  <c r="R21" i="1" s="1"/>
  <c r="W21" i="1" s="1"/>
  <c r="AI35" i="1"/>
  <c r="AV36" i="1"/>
  <c r="AS35" i="1"/>
  <c r="AX35" i="1"/>
  <c r="AX30" i="1" s="1"/>
  <c r="BB35" i="1"/>
  <c r="BK35" i="1"/>
  <c r="BP35" i="1"/>
  <c r="BP30" i="1" s="1"/>
  <c r="BT35" i="1"/>
  <c r="BW35" i="1" s="1"/>
  <c r="U40" i="1"/>
  <c r="AJ40" i="1"/>
  <c r="BN43" i="1"/>
  <c r="AN74" i="1"/>
  <c r="AV74" i="1" s="1"/>
  <c r="AO76" i="1"/>
  <c r="AO66" i="1" s="1"/>
  <c r="T76" i="1"/>
  <c r="T66" i="1" s="1"/>
  <c r="AG76" i="1"/>
  <c r="AK76" i="1"/>
  <c r="AK66" i="1" s="1"/>
  <c r="AQ76" i="1"/>
  <c r="AQ66" i="1" s="1"/>
  <c r="D84" i="1"/>
  <c r="G84" i="1" s="1"/>
  <c r="K85" i="1"/>
  <c r="W89" i="1"/>
  <c r="AS85" i="1"/>
  <c r="AS84" i="1" s="1"/>
  <c r="BC125" i="1"/>
  <c r="W11" i="1"/>
  <c r="O18" i="1"/>
  <c r="P18" i="1" s="1"/>
  <c r="AM18" i="1"/>
  <c r="BN18" i="1"/>
  <c r="BW18" i="1"/>
  <c r="BE25" i="1"/>
  <c r="BS30" i="1"/>
  <c r="BN46" i="1"/>
  <c r="BE49" i="1"/>
  <c r="BW50" i="1"/>
  <c r="BX50" i="1" s="1"/>
  <c r="BY50" i="1" s="1"/>
  <c r="AB54" i="1"/>
  <c r="AB53" i="1" s="1"/>
  <c r="AL54" i="1"/>
  <c r="AL53" i="1" s="1"/>
  <c r="BD54" i="1"/>
  <c r="BD53" i="1" s="1"/>
  <c r="BK54" i="1"/>
  <c r="BK53" i="1" s="1"/>
  <c r="W57" i="1"/>
  <c r="BI54" i="1"/>
  <c r="BI53" i="1" s="1"/>
  <c r="BM54" i="1"/>
  <c r="BM53" i="1" s="1"/>
  <c r="P58" i="1"/>
  <c r="M54" i="1"/>
  <c r="M53" i="1" s="1"/>
  <c r="AD59" i="1"/>
  <c r="AM59" i="1"/>
  <c r="AI54" i="1"/>
  <c r="AI53" i="1" s="1"/>
  <c r="AV59" i="1"/>
  <c r="BN59" i="1"/>
  <c r="BW59" i="1"/>
  <c r="BX59" i="1" s="1"/>
  <c r="BY59" i="1" s="1"/>
  <c r="BS54" i="1"/>
  <c r="BS53" i="1" s="1"/>
  <c r="W64" i="1"/>
  <c r="AD64" i="1"/>
  <c r="AC54" i="1"/>
  <c r="AC53" i="1" s="1"/>
  <c r="W75" i="1"/>
  <c r="N76" i="1"/>
  <c r="N66" i="1" s="1"/>
  <c r="V76" i="1"/>
  <c r="V66" i="1" s="1"/>
  <c r="AY76" i="1"/>
  <c r="BC76" i="1"/>
  <c r="BC66" i="1" s="1"/>
  <c r="R79" i="1"/>
  <c r="BE86" i="1"/>
  <c r="BJ85" i="1"/>
  <c r="BJ84" i="1" s="1"/>
  <c r="BW86" i="1"/>
  <c r="BX86" i="1" s="1"/>
  <c r="BY86" i="1" s="1"/>
  <c r="BU85" i="1"/>
  <c r="BU84" i="1" s="1"/>
  <c r="AD93" i="1"/>
  <c r="AM93" i="1"/>
  <c r="BN93" i="1"/>
  <c r="AI96" i="1"/>
  <c r="AI95" i="1" s="1"/>
  <c r="BS96" i="1"/>
  <c r="BS95" i="1" s="1"/>
  <c r="BE100" i="1"/>
  <c r="T104" i="1"/>
  <c r="AG104" i="1"/>
  <c r="AK104" i="1"/>
  <c r="BA104" i="1"/>
  <c r="BQ104" i="1"/>
  <c r="BU104" i="1"/>
  <c r="AP104" i="1"/>
  <c r="AT104" i="1"/>
  <c r="AY104" i="1"/>
  <c r="BC104" i="1"/>
  <c r="BI115" i="1"/>
  <c r="BM115" i="1"/>
  <c r="S115" i="1"/>
  <c r="AD118" i="1"/>
  <c r="AV118" i="1"/>
  <c r="AY115" i="1"/>
  <c r="BC115" i="1"/>
  <c r="BH115" i="1"/>
  <c r="BL115" i="1"/>
  <c r="AJ115" i="1"/>
  <c r="AV123" i="1"/>
  <c r="U125" i="1"/>
  <c r="AB125" i="1"/>
  <c r="BE126" i="1"/>
  <c r="BB125" i="1"/>
  <c r="BH125" i="1"/>
  <c r="BL125" i="1"/>
  <c r="K125" i="1"/>
  <c r="W131" i="1"/>
  <c r="AV131" i="1"/>
  <c r="AV133" i="1"/>
  <c r="P134" i="1"/>
  <c r="AM135" i="1"/>
  <c r="BW135" i="1"/>
  <c r="BX135" i="1" s="1"/>
  <c r="BY135" i="1" s="1"/>
  <c r="O137" i="1"/>
  <c r="P137" i="1" s="1"/>
  <c r="BE139" i="1"/>
  <c r="AB141" i="1"/>
  <c r="AG141" i="1"/>
  <c r="AY141" i="1"/>
  <c r="BC141" i="1"/>
  <c r="BH141" i="1"/>
  <c r="BL141" i="1"/>
  <c r="BU141" i="1"/>
  <c r="P147" i="1"/>
  <c r="M151" i="1"/>
  <c r="J6" i="1"/>
  <c r="J5" i="1" s="1"/>
  <c r="Z6" i="1"/>
  <c r="AP6" i="1"/>
  <c r="AP5" i="1" s="1"/>
  <c r="AT6" i="1"/>
  <c r="AY6" i="1"/>
  <c r="BC6" i="1"/>
  <c r="L6" i="1"/>
  <c r="L5" i="1" s="1"/>
  <c r="W9" i="1"/>
  <c r="AD9" i="1"/>
  <c r="AV9" i="1"/>
  <c r="BE9" i="1"/>
  <c r="BN9" i="1"/>
  <c r="BW9" i="1"/>
  <c r="BX9" i="1" s="1"/>
  <c r="BY9" i="1" s="1"/>
  <c r="AM11" i="1"/>
  <c r="BW11" i="1"/>
  <c r="BX11" i="1" s="1"/>
  <c r="BY11" i="1" s="1"/>
  <c r="G13" i="1"/>
  <c r="BE15" i="1"/>
  <c r="K13" i="1"/>
  <c r="AB13" i="1"/>
  <c r="AZ13" i="1"/>
  <c r="BD13" i="1"/>
  <c r="BD5" i="1" s="1"/>
  <c r="BP13" i="1"/>
  <c r="BT13" i="1"/>
  <c r="BT5" i="1" s="1"/>
  <c r="BN17" i="1"/>
  <c r="G18" i="1"/>
  <c r="S18" i="1"/>
  <c r="W18" i="1" s="1"/>
  <c r="O20" i="1"/>
  <c r="AD23" i="1"/>
  <c r="AM23" i="1"/>
  <c r="AV23" i="1"/>
  <c r="BE23" i="1"/>
  <c r="BN23" i="1"/>
  <c r="BW23" i="1"/>
  <c r="BX23" i="1" s="1"/>
  <c r="BY23" i="1" s="1"/>
  <c r="K31" i="1"/>
  <c r="O31" i="1" s="1"/>
  <c r="P31" i="1" s="1"/>
  <c r="R31" i="1"/>
  <c r="AY30" i="1"/>
  <c r="AD32" i="1"/>
  <c r="AM32" i="1"/>
  <c r="BW32" i="1"/>
  <c r="BX32" i="1" s="1"/>
  <c r="BY32" i="1" s="1"/>
  <c r="O36" i="1"/>
  <c r="AD36" i="1"/>
  <c r="AM36" i="1"/>
  <c r="AJ35" i="1"/>
  <c r="AP35" i="1"/>
  <c r="AT35" i="1"/>
  <c r="BQ35" i="1"/>
  <c r="BQ30" i="1" s="1"/>
  <c r="BU35" i="1"/>
  <c r="BU30" i="1" s="1"/>
  <c r="O38" i="1"/>
  <c r="P38" i="1" s="1"/>
  <c r="K40" i="1"/>
  <c r="L40" i="1"/>
  <c r="BI40" i="1"/>
  <c r="BM40" i="1"/>
  <c r="R43" i="1"/>
  <c r="W43" i="1" s="1"/>
  <c r="AV43" i="1"/>
  <c r="BC40" i="1"/>
  <c r="P45" i="1"/>
  <c r="AN46" i="1"/>
  <c r="AV46" i="1" s="1"/>
  <c r="N30" i="1"/>
  <c r="AN49" i="1"/>
  <c r="AV49" i="1" s="1"/>
  <c r="BF49" i="1"/>
  <c r="O55" i="1"/>
  <c r="P55" i="1" s="1"/>
  <c r="U54" i="1"/>
  <c r="U53" i="1" s="1"/>
  <c r="AD57" i="1"/>
  <c r="AM57" i="1"/>
  <c r="AV57" i="1"/>
  <c r="AR54" i="1"/>
  <c r="BN57" i="1"/>
  <c r="AA54" i="1"/>
  <c r="AF54" i="1"/>
  <c r="AF53" i="1" s="1"/>
  <c r="BG54" i="1"/>
  <c r="BG53" i="1" s="1"/>
  <c r="T54" i="1"/>
  <c r="T53" i="1" s="1"/>
  <c r="AM64" i="1"/>
  <c r="AV64" i="1"/>
  <c r="BE64" i="1"/>
  <c r="Z70" i="1"/>
  <c r="G76" i="1"/>
  <c r="AB76" i="1"/>
  <c r="AR76" i="1"/>
  <c r="BE77" i="1"/>
  <c r="BN77" i="1"/>
  <c r="BW77" i="1"/>
  <c r="BX77" i="1" s="1"/>
  <c r="BY77" i="1" s="1"/>
  <c r="S76" i="1"/>
  <c r="S66" i="1" s="1"/>
  <c r="V85" i="1"/>
  <c r="V84" i="1" s="1"/>
  <c r="AC85" i="1"/>
  <c r="AC84" i="1" s="1"/>
  <c r="BN89" i="1"/>
  <c r="AD92" i="1"/>
  <c r="AM91" i="1"/>
  <c r="K96" i="1"/>
  <c r="AD97" i="1"/>
  <c r="AF96" i="1"/>
  <c r="AF95" i="1" s="1"/>
  <c r="AJ96" i="1"/>
  <c r="BN97" i="1"/>
  <c r="BP96" i="1"/>
  <c r="BP95" i="1" s="1"/>
  <c r="BT96" i="1"/>
  <c r="BT95" i="1" s="1"/>
  <c r="AV100" i="1"/>
  <c r="AE104" i="1"/>
  <c r="AE103" i="1" s="1"/>
  <c r="AC104" i="1"/>
  <c r="BB104" i="1"/>
  <c r="BI104" i="1"/>
  <c r="BM104" i="1"/>
  <c r="AV108" i="1"/>
  <c r="BE116" i="1"/>
  <c r="BA115" i="1"/>
  <c r="BN116" i="1"/>
  <c r="BW116" i="1"/>
  <c r="BX116" i="1" s="1"/>
  <c r="BY116" i="1" s="1"/>
  <c r="M115" i="1"/>
  <c r="AQ115" i="1"/>
  <c r="AU115" i="1"/>
  <c r="AZ115" i="1"/>
  <c r="BD115" i="1"/>
  <c r="AA115" i="1"/>
  <c r="BN120" i="1"/>
  <c r="AV122" i="1"/>
  <c r="Z125" i="1"/>
  <c r="R126" i="1"/>
  <c r="W126" i="1" s="1"/>
  <c r="O128" i="1"/>
  <c r="P128" i="1" s="1"/>
  <c r="AV128" i="1"/>
  <c r="AD131" i="1"/>
  <c r="AM131" i="1"/>
  <c r="BW131" i="1"/>
  <c r="BX131" i="1" s="1"/>
  <c r="BY131" i="1" s="1"/>
  <c r="AH125" i="1"/>
  <c r="BR125" i="1"/>
  <c r="BV125" i="1"/>
  <c r="BV103" i="1" s="1"/>
  <c r="O135" i="1"/>
  <c r="BN135" i="1"/>
  <c r="AM137" i="1"/>
  <c r="BN137" i="1"/>
  <c r="BW137" i="1"/>
  <c r="BX137" i="1" s="1"/>
  <c r="BY137" i="1" s="1"/>
  <c r="AV139" i="1"/>
  <c r="AM148" i="1"/>
  <c r="AM149" i="1"/>
  <c r="BN150" i="1"/>
  <c r="BF149" i="1"/>
  <c r="O152" i="1"/>
  <c r="P152" i="1" s="1"/>
  <c r="AD152" i="1"/>
  <c r="AQ6" i="1"/>
  <c r="AU6" i="1"/>
  <c r="AU5" i="1" s="1"/>
  <c r="BR6" i="1"/>
  <c r="BV6" i="1"/>
  <c r="T6" i="1"/>
  <c r="AA6" i="1"/>
  <c r="O11" i="1"/>
  <c r="BN11" i="1"/>
  <c r="BM6" i="1"/>
  <c r="O14" i="1"/>
  <c r="W14" i="1"/>
  <c r="S13" i="1"/>
  <c r="Y13" i="1"/>
  <c r="Y5" i="1" s="1"/>
  <c r="AC13" i="1"/>
  <c r="AV16" i="1"/>
  <c r="AR13" i="1"/>
  <c r="AR5" i="1" s="1"/>
  <c r="AW16" i="1"/>
  <c r="BA13" i="1"/>
  <c r="D21" i="1"/>
  <c r="G21" i="1" s="1"/>
  <c r="AD22" i="1"/>
  <c r="AM21" i="1"/>
  <c r="AV21" i="1"/>
  <c r="BE22" i="1"/>
  <c r="BN22" i="1"/>
  <c r="BW21" i="1"/>
  <c r="O23" i="1"/>
  <c r="AM25" i="1"/>
  <c r="BW25" i="1"/>
  <c r="AM26" i="1"/>
  <c r="O27" i="1"/>
  <c r="AD38" i="1"/>
  <c r="AV38" i="1"/>
  <c r="AG40" i="1"/>
  <c r="BW41" i="1"/>
  <c r="BX41" i="1" s="1"/>
  <c r="BY41" i="1" s="1"/>
  <c r="O50" i="1"/>
  <c r="P50" i="1" s="1"/>
  <c r="W50" i="1"/>
  <c r="O57" i="1"/>
  <c r="V54" i="1"/>
  <c r="V53" i="1" s="1"/>
  <c r="AY54" i="1"/>
  <c r="AY53" i="1" s="1"/>
  <c r="BC54" i="1"/>
  <c r="BC53" i="1" s="1"/>
  <c r="O64" i="1"/>
  <c r="N54" i="1"/>
  <c r="N53" i="1" s="1"/>
  <c r="AC66" i="1"/>
  <c r="BW70" i="1"/>
  <c r="AD74" i="1"/>
  <c r="BM66" i="1"/>
  <c r="BK76" i="1"/>
  <c r="BK66" i="1" s="1"/>
  <c r="BU76" i="1"/>
  <c r="BU66" i="1" s="1"/>
  <c r="BI85" i="1"/>
  <c r="BI84" i="1" s="1"/>
  <c r="BM85" i="1"/>
  <c r="BM84" i="1" s="1"/>
  <c r="BN91" i="1"/>
  <c r="BE97" i="1"/>
  <c r="AM100" i="1"/>
  <c r="BW100" i="1"/>
  <c r="AM108" i="1"/>
  <c r="BW108" i="1"/>
  <c r="BW110" i="1"/>
  <c r="BX110" i="1" s="1"/>
  <c r="BY110" i="1" s="1"/>
  <c r="N115" i="1"/>
  <c r="AB115" i="1"/>
  <c r="BE122" i="1"/>
  <c r="S125" i="1"/>
  <c r="AZ125" i="1"/>
  <c r="BD125" i="1"/>
  <c r="BS125" i="1"/>
  <c r="BW150" i="1"/>
  <c r="BY150" i="1" s="1"/>
  <c r="BO149" i="1"/>
  <c r="G6" i="1"/>
  <c r="AH6" i="1"/>
  <c r="AL6" i="1"/>
  <c r="BE7" i="1"/>
  <c r="BN7" i="1"/>
  <c r="U6" i="1"/>
  <c r="AD11" i="1"/>
  <c r="BE11" i="1"/>
  <c r="Z13" i="1"/>
  <c r="BN14" i="1"/>
  <c r="BW14" i="1"/>
  <c r="BX14" i="1" s="1"/>
  <c r="BY14" i="1" s="1"/>
  <c r="T13" i="1"/>
  <c r="AO13" i="1"/>
  <c r="AS13" i="1"/>
  <c r="O19" i="1"/>
  <c r="BE27" i="1"/>
  <c r="E30" i="1"/>
  <c r="G30" i="1" s="1"/>
  <c r="Z30" i="1"/>
  <c r="U35" i="1"/>
  <c r="AW35" i="1"/>
  <c r="BA35" i="1"/>
  <c r="BA30" i="1" s="1"/>
  <c r="BF35" i="1"/>
  <c r="BJ35" i="1"/>
  <c r="BW36" i="1"/>
  <c r="BX36" i="1" s="1"/>
  <c r="BY36" i="1" s="1"/>
  <c r="AM38" i="1"/>
  <c r="AC40" i="1"/>
  <c r="AV41" i="1"/>
  <c r="BN41" i="1"/>
  <c r="AD43" i="1"/>
  <c r="AI40" i="1"/>
  <c r="BH40" i="1"/>
  <c r="BL40" i="1"/>
  <c r="BW43" i="1"/>
  <c r="BX43" i="1" s="1"/>
  <c r="BY43" i="1" s="1"/>
  <c r="W47" i="1"/>
  <c r="AD49" i="1"/>
  <c r="AD50" i="1"/>
  <c r="W59" i="1"/>
  <c r="K54" i="1"/>
  <c r="K53" i="1" s="1"/>
  <c r="AG54" i="1"/>
  <c r="AG53" i="1" s="1"/>
  <c r="AM70" i="1"/>
  <c r="BE71" i="1"/>
  <c r="BW71" i="1"/>
  <c r="BX71" i="1" s="1"/>
  <c r="BY71" i="1" s="1"/>
  <c r="AM73" i="1"/>
  <c r="Y66" i="1"/>
  <c r="AD77" i="1"/>
  <c r="P87" i="1"/>
  <c r="AV89" i="1"/>
  <c r="AZ85" i="1"/>
  <c r="AZ84" i="1" s="1"/>
  <c r="BN92" i="1"/>
  <c r="P94" i="1"/>
  <c r="K104" i="1"/>
  <c r="O116" i="1"/>
  <c r="P116" i="1" s="1"/>
  <c r="V115" i="1"/>
  <c r="BP115" i="1"/>
  <c r="BT115" i="1"/>
  <c r="P119" i="1"/>
  <c r="W120" i="1"/>
  <c r="AV120" i="1"/>
  <c r="AS115" i="1"/>
  <c r="BW122" i="1"/>
  <c r="BE123" i="1"/>
  <c r="L125" i="1"/>
  <c r="AA125" i="1"/>
  <c r="BN128" i="1"/>
  <c r="BK125" i="1"/>
  <c r="BE131" i="1"/>
  <c r="AV135" i="1"/>
  <c r="AU125" i="1"/>
  <c r="AV137" i="1"/>
  <c r="BE137" i="1"/>
  <c r="BJ125" i="1"/>
  <c r="N141" i="1"/>
  <c r="AA141" i="1"/>
  <c r="AF141" i="1"/>
  <c r="AO141" i="1"/>
  <c r="BT141" i="1"/>
  <c r="P145" i="1"/>
  <c r="AM154" i="1"/>
  <c r="BW154" i="1"/>
  <c r="BX154" i="1" s="1"/>
  <c r="BY154" i="1" s="1"/>
  <c r="AK151" i="1"/>
  <c r="BU151" i="1"/>
  <c r="W157" i="1"/>
  <c r="R156" i="1"/>
  <c r="W156" i="1" s="1"/>
  <c r="AH141" i="1"/>
  <c r="AL141" i="1"/>
  <c r="BR141" i="1"/>
  <c r="BV141" i="1"/>
  <c r="W149" i="1"/>
  <c r="AX151" i="1"/>
  <c r="BB151" i="1"/>
  <c r="O154" i="1"/>
  <c r="P154" i="1" s="1"/>
  <c r="AD154" i="1"/>
  <c r="AZ151" i="1"/>
  <c r="BD151" i="1"/>
  <c r="BN154" i="1"/>
  <c r="V151" i="1"/>
  <c r="BC151" i="1"/>
  <c r="BI151" i="1"/>
  <c r="AM142" i="1"/>
  <c r="AV142" i="1"/>
  <c r="BE142" i="1"/>
  <c r="BN142" i="1"/>
  <c r="M141" i="1"/>
  <c r="Z141" i="1"/>
  <c r="AM144" i="1"/>
  <c r="BF141" i="1"/>
  <c r="BJ141" i="1"/>
  <c r="BW144" i="1"/>
  <c r="BX144" i="1" s="1"/>
  <c r="BY144" i="1" s="1"/>
  <c r="K141" i="1"/>
  <c r="AD146" i="1"/>
  <c r="AM146" i="1"/>
  <c r="BN146" i="1"/>
  <c r="BW146" i="1"/>
  <c r="BX146" i="1" s="1"/>
  <c r="BY146" i="1" s="1"/>
  <c r="W148" i="1"/>
  <c r="AV152" i="1"/>
  <c r="AS151" i="1"/>
  <c r="BE154" i="1"/>
  <c r="R6" i="1"/>
  <c r="W7" i="1"/>
  <c r="AD18" i="1"/>
  <c r="BW26" i="1"/>
  <c r="V30" i="1"/>
  <c r="P36" i="1"/>
  <c r="O46" i="1"/>
  <c r="BN49" i="1"/>
  <c r="BW67" i="1"/>
  <c r="AD91" i="1"/>
  <c r="K95" i="1"/>
  <c r="O95" i="1" s="1"/>
  <c r="O122" i="1"/>
  <c r="P135" i="1"/>
  <c r="P11" i="1"/>
  <c r="P14" i="1"/>
  <c r="BW16" i="1"/>
  <c r="BX16" i="1" s="1"/>
  <c r="BY16" i="1" s="1"/>
  <c r="BO13" i="1"/>
  <c r="P23" i="1"/>
  <c r="P27" i="1"/>
  <c r="P57" i="1"/>
  <c r="P64" i="1"/>
  <c r="P19" i="1"/>
  <c r="BE21" i="1"/>
  <c r="BN21" i="1"/>
  <c r="O21" i="1"/>
  <c r="AV25" i="1"/>
  <c r="AD25" i="1"/>
  <c r="AV26" i="1"/>
  <c r="BE31" i="1"/>
  <c r="Y30" i="1"/>
  <c r="AD46" i="1"/>
  <c r="O49" i="1"/>
  <c r="BW49" i="1"/>
  <c r="AY66" i="1"/>
  <c r="BN70" i="1"/>
  <c r="W74" i="1"/>
  <c r="R73" i="1"/>
  <c r="W73" i="1" s="1"/>
  <c r="AC5" i="1"/>
  <c r="AM16" i="1"/>
  <c r="AE13" i="1"/>
  <c r="AM13" i="1" s="1"/>
  <c r="BN16" i="1"/>
  <c r="BF13" i="1"/>
  <c r="BE18" i="1"/>
  <c r="BN25" i="1"/>
  <c r="BR66" i="1"/>
  <c r="BW92" i="1"/>
  <c r="BO91" i="1"/>
  <c r="BW91" i="1" s="1"/>
  <c r="BW7" i="1"/>
  <c r="O9" i="1"/>
  <c r="W16" i="1"/>
  <c r="AD19" i="1"/>
  <c r="BN19" i="1"/>
  <c r="AM22" i="1"/>
  <c r="BW22" i="1"/>
  <c r="O26" i="1"/>
  <c r="BE26" i="1"/>
  <c r="AD27" i="1"/>
  <c r="AM27" i="1"/>
  <c r="AV27" i="1"/>
  <c r="BN27" i="1"/>
  <c r="BW27" i="1"/>
  <c r="BX27" i="1" s="1"/>
  <c r="BY27" i="1" s="1"/>
  <c r="AD31" i="1"/>
  <c r="BN31" i="1"/>
  <c r="BE36" i="1"/>
  <c r="BW46" i="1"/>
  <c r="O47" i="1"/>
  <c r="BN47" i="1"/>
  <c r="BE50" i="1"/>
  <c r="G54" i="1"/>
  <c r="D53" i="1"/>
  <c r="G53" i="1" s="1"/>
  <c r="O67" i="1"/>
  <c r="AI66" i="1"/>
  <c r="AU66" i="1"/>
  <c r="BW68" i="1"/>
  <c r="BX68" i="1" s="1"/>
  <c r="BY68" i="1" s="1"/>
  <c r="AM71" i="1"/>
  <c r="P78" i="1"/>
  <c r="BN79" i="1"/>
  <c r="BG76" i="1"/>
  <c r="BG66" i="1" s="1"/>
  <c r="W80" i="1"/>
  <c r="O86" i="1"/>
  <c r="AM86" i="1"/>
  <c r="AG85" i="1"/>
  <c r="AG84" i="1" s="1"/>
  <c r="O89" i="1"/>
  <c r="AM89" i="1"/>
  <c r="BW89" i="1"/>
  <c r="BQ85" i="1"/>
  <c r="BQ84" i="1" s="1"/>
  <c r="W91" i="1"/>
  <c r="AV91" i="1"/>
  <c r="BE91" i="1"/>
  <c r="O92" i="1"/>
  <c r="W93" i="1"/>
  <c r="AV93" i="1"/>
  <c r="BE93" i="1"/>
  <c r="BA96" i="1"/>
  <c r="BA95" i="1" s="1"/>
  <c r="W99" i="1"/>
  <c r="BS104" i="1"/>
  <c r="BW104" i="1" s="1"/>
  <c r="BN105" i="1"/>
  <c r="BH104" i="1"/>
  <c r="P114" i="1"/>
  <c r="W116" i="1"/>
  <c r="W118" i="1"/>
  <c r="BG115" i="1"/>
  <c r="BK115" i="1"/>
  <c r="BW118" i="1"/>
  <c r="AD120" i="1"/>
  <c r="AM120" i="1"/>
  <c r="AF115" i="1"/>
  <c r="BW120" i="1"/>
  <c r="AD122" i="1"/>
  <c r="BN122" i="1"/>
  <c r="AX125" i="1"/>
  <c r="AC125" i="1"/>
  <c r="AV126" i="1"/>
  <c r="AO125" i="1"/>
  <c r="AS125" i="1"/>
  <c r="BI125" i="1"/>
  <c r="BM125" i="1"/>
  <c r="P127" i="1"/>
  <c r="AD128" i="1"/>
  <c r="AM128" i="1"/>
  <c r="BW128" i="1"/>
  <c r="R133" i="1"/>
  <c r="W133" i="1" s="1"/>
  <c r="BN133" i="1"/>
  <c r="BW133" i="1"/>
  <c r="BX133" i="1" s="1"/>
  <c r="BY133" i="1" s="1"/>
  <c r="R139" i="1"/>
  <c r="W139" i="1" s="1"/>
  <c r="L141" i="1"/>
  <c r="W144" i="1"/>
  <c r="AV144" i="1"/>
  <c r="BE144" i="1"/>
  <c r="BN144" i="1"/>
  <c r="O146" i="1"/>
  <c r="AV146" i="1"/>
  <c r="BE146" i="1"/>
  <c r="Z151" i="1"/>
  <c r="AG151" i="1"/>
  <c r="BJ151" i="1"/>
  <c r="BQ151" i="1"/>
  <c r="AI151" i="1"/>
  <c r="AM152" i="1"/>
  <c r="AR151" i="1"/>
  <c r="BE152" i="1"/>
  <c r="BN152" i="1"/>
  <c r="BS151" i="1"/>
  <c r="BW152" i="1"/>
  <c r="BX152" i="1" s="1"/>
  <c r="BY152" i="1" s="1"/>
  <c r="W153" i="1"/>
  <c r="R152" i="1"/>
  <c r="J151" i="1"/>
  <c r="N151" i="1"/>
  <c r="BN156" i="1"/>
  <c r="BI6" i="1"/>
  <c r="BI5" i="1" s="1"/>
  <c r="AD7" i="1"/>
  <c r="AM7" i="1"/>
  <c r="AV7" i="1"/>
  <c r="W8" i="1"/>
  <c r="AM9" i="1"/>
  <c r="O16" i="1"/>
  <c r="AM19" i="1"/>
  <c r="BW19" i="1"/>
  <c r="P20" i="1"/>
  <c r="AV22" i="1"/>
  <c r="AD26" i="1"/>
  <c r="BN26" i="1"/>
  <c r="R29" i="1"/>
  <c r="W29" i="1" s="1"/>
  <c r="G31" i="1"/>
  <c r="AQ31" i="1"/>
  <c r="BW31" i="1"/>
  <c r="BE32" i="1"/>
  <c r="BN32" i="1"/>
  <c r="P34" i="1"/>
  <c r="AF35" i="1"/>
  <c r="R36" i="1"/>
  <c r="BN36" i="1"/>
  <c r="W41" i="1"/>
  <c r="AM43" i="1"/>
  <c r="BE43" i="1"/>
  <c r="P44" i="1"/>
  <c r="AM46" i="1"/>
  <c r="AD47" i="1"/>
  <c r="BW47" i="1"/>
  <c r="BX47" i="1" s="1"/>
  <c r="BY47" i="1" s="1"/>
  <c r="P48" i="1"/>
  <c r="P52" i="1"/>
  <c r="BW55" i="1"/>
  <c r="BE57" i="1"/>
  <c r="O59" i="1"/>
  <c r="BE59" i="1"/>
  <c r="AB66" i="1"/>
  <c r="AP67" i="1"/>
  <c r="AV68" i="1"/>
  <c r="O70" i="1"/>
  <c r="W71" i="1"/>
  <c r="AV71" i="1"/>
  <c r="BN71" i="1"/>
  <c r="AD73" i="1"/>
  <c r="O74" i="1"/>
  <c r="AM74" i="1"/>
  <c r="BO74" i="1"/>
  <c r="BE74" i="1"/>
  <c r="AW73" i="1"/>
  <c r="W77" i="1"/>
  <c r="BN86" i="1"/>
  <c r="AM92" i="1"/>
  <c r="BW93" i="1"/>
  <c r="O97" i="1"/>
  <c r="AV105" i="1"/>
  <c r="O108" i="1"/>
  <c r="W108" i="1"/>
  <c r="O123" i="1"/>
  <c r="AM126" i="1"/>
  <c r="AF125" i="1"/>
  <c r="BW126" i="1"/>
  <c r="BX126" i="1" s="1"/>
  <c r="BY126" i="1" s="1"/>
  <c r="BP125" i="1"/>
  <c r="R135" i="1"/>
  <c r="W135" i="1" s="1"/>
  <c r="W136" i="1"/>
  <c r="P138" i="1"/>
  <c r="BN139" i="1"/>
  <c r="BW139" i="1"/>
  <c r="BX139" i="1" s="1"/>
  <c r="BY139" i="1" s="1"/>
  <c r="W142" i="1"/>
  <c r="BW142" i="1"/>
  <c r="BE149" i="1"/>
  <c r="AW148" i="1"/>
  <c r="BE148" i="1" s="1"/>
  <c r="BE156" i="1"/>
  <c r="AY151" i="1"/>
  <c r="BF6" i="1"/>
  <c r="W12" i="1"/>
  <c r="AN14" i="1"/>
  <c r="AD16" i="1"/>
  <c r="AM17" i="1"/>
  <c r="BW17" i="1"/>
  <c r="BY17" i="1" s="1"/>
  <c r="O22" i="1"/>
  <c r="D25" i="1"/>
  <c r="G25" i="1" s="1"/>
  <c r="W31" i="1"/>
  <c r="AF31" i="1"/>
  <c r="K35" i="1"/>
  <c r="AO35" i="1"/>
  <c r="AO30" i="1" s="1"/>
  <c r="R40" i="1"/>
  <c r="AQ40" i="1"/>
  <c r="AW40" i="1"/>
  <c r="AD41" i="1"/>
  <c r="AR40" i="1"/>
  <c r="AR30" i="1" s="1"/>
  <c r="S46" i="1"/>
  <c r="AW46" i="1"/>
  <c r="BE46" i="1" s="1"/>
  <c r="AM47" i="1"/>
  <c r="AE49" i="1"/>
  <c r="AM49" i="1" s="1"/>
  <c r="J54" i="1"/>
  <c r="BE67" i="1"/>
  <c r="BT66" i="1"/>
  <c r="O68" i="1"/>
  <c r="AM68" i="1"/>
  <c r="AG67" i="1"/>
  <c r="AG66" i="1" s="1"/>
  <c r="J73" i="1"/>
  <c r="O73" i="1" s="1"/>
  <c r="BE75" i="1"/>
  <c r="AX76" i="1"/>
  <c r="AX66" i="1" s="1"/>
  <c r="AM77" i="1"/>
  <c r="BH76" i="1"/>
  <c r="BL76" i="1"/>
  <c r="BL66" i="1" s="1"/>
  <c r="AV79" i="1"/>
  <c r="O80" i="1"/>
  <c r="J79" i="1"/>
  <c r="P82" i="1"/>
  <c r="BF84" i="1"/>
  <c r="BE89" i="1"/>
  <c r="O91" i="1"/>
  <c r="W92" i="1"/>
  <c r="AV92" i="1"/>
  <c r="BE92" i="1"/>
  <c r="O93" i="1"/>
  <c r="W102" i="1"/>
  <c r="R100" i="1"/>
  <c r="W100" i="1" s="1"/>
  <c r="E103" i="1"/>
  <c r="AI104" i="1"/>
  <c r="BE104" i="1"/>
  <c r="AD105" i="1"/>
  <c r="AB104" i="1"/>
  <c r="BE105" i="1"/>
  <c r="O107" i="1"/>
  <c r="J105" i="1"/>
  <c r="W109" i="1"/>
  <c r="AO115" i="1"/>
  <c r="AW115" i="1"/>
  <c r="AD116" i="1"/>
  <c r="J115" i="1"/>
  <c r="O118" i="1"/>
  <c r="AM118" i="1"/>
  <c r="BE120" i="1"/>
  <c r="R123" i="1"/>
  <c r="W124" i="1"/>
  <c r="O126" i="1"/>
  <c r="AG125" i="1"/>
  <c r="AK125" i="1"/>
  <c r="BN126" i="1"/>
  <c r="BQ125" i="1"/>
  <c r="BU125" i="1"/>
  <c r="BE128" i="1"/>
  <c r="W130" i="1"/>
  <c r="AR125" i="1"/>
  <c r="BA125" i="1"/>
  <c r="O133" i="1"/>
  <c r="AD133" i="1"/>
  <c r="AM133" i="1"/>
  <c r="BE133" i="1"/>
  <c r="BE135" i="1"/>
  <c r="O139" i="1"/>
  <c r="AD139" i="1"/>
  <c r="J141" i="1"/>
  <c r="AD142" i="1"/>
  <c r="O144" i="1"/>
  <c r="AD144" i="1"/>
  <c r="BE150" i="1"/>
  <c r="AB151" i="1"/>
  <c r="BH151" i="1"/>
  <c r="BL151" i="1"/>
  <c r="S151" i="1"/>
  <c r="AQ151" i="1"/>
  <c r="AU151" i="1"/>
  <c r="AU103" i="1" s="1"/>
  <c r="AD156" i="1"/>
  <c r="AV156" i="1"/>
  <c r="D5" i="1"/>
  <c r="P37" i="1"/>
  <c r="AB40" i="1"/>
  <c r="AB30" i="1" s="1"/>
  <c r="BT40" i="1"/>
  <c r="O43" i="1"/>
  <c r="J40" i="1"/>
  <c r="R49" i="1"/>
  <c r="W49" i="1" s="1"/>
  <c r="BW57" i="1"/>
  <c r="BN64" i="1"/>
  <c r="BW64" i="1"/>
  <c r="BX64" i="1" s="1"/>
  <c r="BY64" i="1" s="1"/>
  <c r="D66" i="1"/>
  <c r="AD67" i="1"/>
  <c r="BD66" i="1"/>
  <c r="BE68" i="1"/>
  <c r="BN67" i="1"/>
  <c r="BN68" i="1"/>
  <c r="R70" i="1"/>
  <c r="W70" i="1" s="1"/>
  <c r="AV70" i="1"/>
  <c r="BE70" i="1"/>
  <c r="O71" i="1"/>
  <c r="AA76" i="1"/>
  <c r="AD79" i="1"/>
  <c r="AM79" i="1"/>
  <c r="BW79" i="1"/>
  <c r="BX79" i="1" s="1"/>
  <c r="BY79" i="1" s="1"/>
  <c r="BH85" i="1"/>
  <c r="BH84" i="1" s="1"/>
  <c r="AP85" i="1"/>
  <c r="AP84" i="1" s="1"/>
  <c r="AV86" i="1"/>
  <c r="AD89" i="1"/>
  <c r="G96" i="1"/>
  <c r="D95" i="1"/>
  <c r="G95" i="1" s="1"/>
  <c r="AM97" i="1"/>
  <c r="AV97" i="1"/>
  <c r="BW97" i="1"/>
  <c r="W97" i="1"/>
  <c r="BE108" i="1"/>
  <c r="AV110" i="1"/>
  <c r="BE110" i="1"/>
  <c r="W111" i="1"/>
  <c r="R110" i="1"/>
  <c r="W110" i="1" s="1"/>
  <c r="AM116" i="1"/>
  <c r="AV116" i="1"/>
  <c r="BE118" i="1"/>
  <c r="P121" i="1"/>
  <c r="AM122" i="1"/>
  <c r="AD123" i="1"/>
  <c r="AM123" i="1"/>
  <c r="BN123" i="1"/>
  <c r="BW123" i="1"/>
  <c r="BX123" i="1" s="1"/>
  <c r="BY123" i="1" s="1"/>
  <c r="P129" i="1"/>
  <c r="O131" i="1"/>
  <c r="T125" i="1"/>
  <c r="J125" i="1"/>
  <c r="N125" i="1"/>
  <c r="W147" i="1"/>
  <c r="R146" i="1"/>
  <c r="O148" i="1"/>
  <c r="O149" i="1"/>
  <c r="P156" i="1"/>
  <c r="AD68" i="1"/>
  <c r="AD86" i="1"/>
  <c r="BF74" i="1"/>
  <c r="P99" i="1"/>
  <c r="P101" i="1"/>
  <c r="P109" i="1"/>
  <c r="P130" i="1"/>
  <c r="P140" i="1"/>
  <c r="Y149" i="1"/>
  <c r="R154" i="1"/>
  <c r="W154" i="1" s="1"/>
  <c r="W22" i="1" l="1"/>
  <c r="AC103" i="1"/>
  <c r="AS5" i="1"/>
  <c r="AS4" i="1" s="1"/>
  <c r="W40" i="1"/>
  <c r="AM141" i="1"/>
  <c r="BL30" i="1"/>
  <c r="AD115" i="1"/>
  <c r="T103" i="1"/>
  <c r="AD141" i="1"/>
  <c r="BE35" i="1"/>
  <c r="AK30" i="1"/>
  <c r="AL30" i="1"/>
  <c r="N5" i="1"/>
  <c r="AD104" i="1"/>
  <c r="BW84" i="1"/>
  <c r="AM84" i="1"/>
  <c r="U30" i="1"/>
  <c r="BC5" i="1"/>
  <c r="AD6" i="1"/>
  <c r="AV104" i="1"/>
  <c r="AM76" i="1"/>
  <c r="AS30" i="1"/>
  <c r="U103" i="1"/>
  <c r="BE84" i="1"/>
  <c r="BV30" i="1"/>
  <c r="AP30" i="1"/>
  <c r="AH103" i="1"/>
  <c r="AH4" i="1" s="1"/>
  <c r="BN95" i="1"/>
  <c r="M30" i="1"/>
  <c r="BW76" i="1"/>
  <c r="G103" i="1"/>
  <c r="AM35" i="1"/>
  <c r="BM103" i="1"/>
  <c r="BE85" i="1"/>
  <c r="O96" i="1"/>
  <c r="P96" i="1" s="1"/>
  <c r="V103" i="1"/>
  <c r="AO5" i="1"/>
  <c r="AJ30" i="1"/>
  <c r="BQ5" i="1"/>
  <c r="BQ4" i="1" s="1"/>
  <c r="AP103" i="1"/>
  <c r="AP4" i="1" s="1"/>
  <c r="AV84" i="1"/>
  <c r="BP103" i="1"/>
  <c r="BN96" i="1"/>
  <c r="BN35" i="1"/>
  <c r="AL5" i="1"/>
  <c r="AA103" i="1"/>
  <c r="G66" i="1"/>
  <c r="AV55" i="1"/>
  <c r="O6" i="1"/>
  <c r="BG103" i="1"/>
  <c r="W68" i="1"/>
  <c r="AC30" i="1"/>
  <c r="AD30" i="1" s="1"/>
  <c r="AH5" i="1"/>
  <c r="AG30" i="1"/>
  <c r="M103" i="1"/>
  <c r="AZ5" i="1"/>
  <c r="AD95" i="1"/>
  <c r="AM6" i="1"/>
  <c r="R115" i="1"/>
  <c r="AW13" i="1"/>
  <c r="AW5" i="1" s="1"/>
  <c r="BE5" i="1" s="1"/>
  <c r="BE16" i="1"/>
  <c r="AJ95" i="1"/>
  <c r="AM95" i="1" s="1"/>
  <c r="AM96" i="1"/>
  <c r="AA53" i="1"/>
  <c r="AD53" i="1" s="1"/>
  <c r="AD54" i="1"/>
  <c r="AD96" i="1"/>
  <c r="AQ5" i="1"/>
  <c r="AV6" i="1"/>
  <c r="R85" i="1"/>
  <c r="W86" i="1"/>
  <c r="W115" i="1"/>
  <c r="BE151" i="1"/>
  <c r="AR66" i="1"/>
  <c r="AV76" i="1"/>
  <c r="W79" i="1"/>
  <c r="R76" i="1"/>
  <c r="W76" i="1" s="1"/>
  <c r="BE141" i="1"/>
  <c r="AM40" i="1"/>
  <c r="BE55" i="1"/>
  <c r="AW54" i="1"/>
  <c r="AT103" i="1"/>
  <c r="AQ103" i="1"/>
  <c r="BK103" i="1"/>
  <c r="L30" i="1"/>
  <c r="K84" i="1"/>
  <c r="O84" i="1" s="1"/>
  <c r="P84" i="1" s="1"/>
  <c r="O85" i="1"/>
  <c r="AL103" i="1"/>
  <c r="AM55" i="1"/>
  <c r="AE54" i="1"/>
  <c r="BN53" i="1"/>
  <c r="BN104" i="1"/>
  <c r="BW115" i="1"/>
  <c r="BR103" i="1"/>
  <c r="AI5" i="1"/>
  <c r="BA103" i="1"/>
  <c r="AK103" i="1"/>
  <c r="AD85" i="1"/>
  <c r="AV149" i="1"/>
  <c r="AS103" i="1"/>
  <c r="BN54" i="1"/>
  <c r="BW13" i="1"/>
  <c r="BR5" i="1"/>
  <c r="BM30" i="1"/>
  <c r="AT30" i="1"/>
  <c r="BP5" i="1"/>
  <c r="BP4" i="1" s="1"/>
  <c r="K5" i="1"/>
  <c r="AD76" i="1"/>
  <c r="BT30" i="1"/>
  <c r="BL103" i="1"/>
  <c r="BU103" i="1"/>
  <c r="BU4" i="1" s="1"/>
  <c r="O115" i="1"/>
  <c r="P115" i="1" s="1"/>
  <c r="BW96" i="1"/>
  <c r="BE40" i="1"/>
  <c r="K30" i="1"/>
  <c r="L103" i="1"/>
  <c r="AX103" i="1"/>
  <c r="AX4" i="1" s="1"/>
  <c r="AM115" i="1"/>
  <c r="BE95" i="1"/>
  <c r="BN13" i="1"/>
  <c r="BC30" i="1"/>
  <c r="BI30" i="1"/>
  <c r="AN103" i="1"/>
  <c r="BB30" i="1"/>
  <c r="BN141" i="1"/>
  <c r="AU30" i="1"/>
  <c r="BJ103" i="1"/>
  <c r="BF30" i="1"/>
  <c r="W23" i="1"/>
  <c r="AJ103" i="1"/>
  <c r="AN73" i="1"/>
  <c r="AV141" i="1"/>
  <c r="BN55" i="1"/>
  <c r="BK30" i="1"/>
  <c r="S5" i="1"/>
  <c r="W13" i="1"/>
  <c r="BV5" i="1"/>
  <c r="BW6" i="1"/>
  <c r="AG103" i="1"/>
  <c r="AI30" i="1"/>
  <c r="M5" i="1"/>
  <c r="BM5" i="1"/>
  <c r="AT5" i="1"/>
  <c r="V5" i="1"/>
  <c r="V4" i="1" s="1"/>
  <c r="BJ5" i="1"/>
  <c r="S103" i="1"/>
  <c r="O141" i="1"/>
  <c r="P141" i="1" s="1"/>
  <c r="BA5" i="1"/>
  <c r="BA4" i="1" s="1"/>
  <c r="AJ5" i="1"/>
  <c r="AD84" i="1"/>
  <c r="BL5" i="1"/>
  <c r="BL4" i="1" s="1"/>
  <c r="R84" i="1"/>
  <c r="W84" i="1" s="1"/>
  <c r="W85" i="1"/>
  <c r="Z66" i="1"/>
  <c r="AD70" i="1"/>
  <c r="AR53" i="1"/>
  <c r="AV53" i="1" s="1"/>
  <c r="AV54" i="1"/>
  <c r="AO95" i="1"/>
  <c r="AV95" i="1" s="1"/>
  <c r="AV96" i="1"/>
  <c r="R54" i="1"/>
  <c r="R53" i="1" s="1"/>
  <c r="W53" i="1" s="1"/>
  <c r="W55" i="1"/>
  <c r="BJ30" i="1"/>
  <c r="U5" i="1"/>
  <c r="AA5" i="1"/>
  <c r="AB5" i="1"/>
  <c r="AF5" i="1"/>
  <c r="BX122" i="1"/>
  <c r="BY122" i="1" s="1"/>
  <c r="BX46" i="1"/>
  <c r="BY46" i="1" s="1"/>
  <c r="BX151" i="1"/>
  <c r="BX67" i="1"/>
  <c r="BY67" i="1" s="1"/>
  <c r="BX70" i="1"/>
  <c r="BY70" i="1" s="1"/>
  <c r="BX35" i="1"/>
  <c r="BY35" i="1" s="1"/>
  <c r="BX22" i="1"/>
  <c r="BY22" i="1" s="1"/>
  <c r="BX49" i="1"/>
  <c r="BY49" i="1" s="1"/>
  <c r="BX26" i="1"/>
  <c r="BY26" i="1" s="1"/>
  <c r="BX31" i="1"/>
  <c r="BY31" i="1" s="1"/>
  <c r="BX93" i="1"/>
  <c r="BY93" i="1" s="1"/>
  <c r="BX19" i="1"/>
  <c r="BY19" i="1" s="1"/>
  <c r="AF30" i="1"/>
  <c r="BX120" i="1"/>
  <c r="BY120" i="1" s="1"/>
  <c r="BX118" i="1"/>
  <c r="BY118" i="1" s="1"/>
  <c r="BX89" i="1"/>
  <c r="BX7" i="1"/>
  <c r="BY7" i="1" s="1"/>
  <c r="BX55" i="1"/>
  <c r="BY55" i="1" s="1"/>
  <c r="BX128" i="1"/>
  <c r="BY128" i="1" s="1"/>
  <c r="N103" i="1"/>
  <c r="N4" i="1" s="1"/>
  <c r="BX97" i="1"/>
  <c r="BY97" i="1" s="1"/>
  <c r="BX57" i="1"/>
  <c r="BY57" i="1" s="1"/>
  <c r="AR103" i="1"/>
  <c r="AR4" i="1" s="1"/>
  <c r="BX142" i="1"/>
  <c r="BY142" i="1" s="1"/>
  <c r="BX13" i="1"/>
  <c r="BX100" i="1"/>
  <c r="BY100" i="1" s="1"/>
  <c r="BX76" i="1"/>
  <c r="BY76" i="1" s="1"/>
  <c r="BX108" i="1"/>
  <c r="BY108" i="1" s="1"/>
  <c r="BW95" i="1"/>
  <c r="BX40" i="1"/>
  <c r="AK4" i="1"/>
  <c r="R96" i="1"/>
  <c r="R95" i="1" s="1"/>
  <c r="W95" i="1" s="1"/>
  <c r="AI103" i="1"/>
  <c r="BO5" i="1"/>
  <c r="BW141" i="1"/>
  <c r="BN40" i="1"/>
  <c r="O151" i="1"/>
  <c r="BH5" i="1"/>
  <c r="O125" i="1"/>
  <c r="P125" i="1" s="1"/>
  <c r="BW85" i="1"/>
  <c r="BQ103" i="1"/>
  <c r="AD151" i="1"/>
  <c r="BE13" i="1"/>
  <c r="BE125" i="1"/>
  <c r="AM67" i="1"/>
  <c r="BN151" i="1"/>
  <c r="R66" i="1"/>
  <c r="BN125" i="1"/>
  <c r="BG4" i="1"/>
  <c r="K103" i="1"/>
  <c r="AN30" i="1"/>
  <c r="AV40" i="1"/>
  <c r="BW151" i="1"/>
  <c r="P28" i="1"/>
  <c r="Z103" i="1"/>
  <c r="AM151" i="1"/>
  <c r="AY103" i="1"/>
  <c r="AY4" i="1" s="1"/>
  <c r="AD125" i="1"/>
  <c r="O35" i="1"/>
  <c r="P35" i="1" s="1"/>
  <c r="BW149" i="1"/>
  <c r="BX149" i="1" s="1"/>
  <c r="BY149" i="1" s="1"/>
  <c r="BO148" i="1"/>
  <c r="T5" i="1"/>
  <c r="T4" i="1" s="1"/>
  <c r="BB103" i="1"/>
  <c r="Z5" i="1"/>
  <c r="O13" i="1"/>
  <c r="BN76" i="1"/>
  <c r="AM125" i="1"/>
  <c r="BN85" i="1"/>
  <c r="BH66" i="1"/>
  <c r="AV125" i="1"/>
  <c r="U4" i="1"/>
  <c r="BW30" i="1"/>
  <c r="BD103" i="1"/>
  <c r="BD4" i="1" s="1"/>
  <c r="AD13" i="1"/>
  <c r="BH30" i="1"/>
  <c r="AM31" i="1"/>
  <c r="AF103" i="1"/>
  <c r="BE96" i="1"/>
  <c r="BI103" i="1"/>
  <c r="BE76" i="1"/>
  <c r="BV4" i="1"/>
  <c r="E4" i="1"/>
  <c r="AZ103" i="1"/>
  <c r="BC103" i="1"/>
  <c r="BT103" i="1"/>
  <c r="BT4" i="1" s="1"/>
  <c r="BN149" i="1"/>
  <c r="BF148" i="1"/>
  <c r="BN148" i="1" s="1"/>
  <c r="P95" i="1"/>
  <c r="AU4" i="1"/>
  <c r="Y148" i="1"/>
  <c r="AD149" i="1"/>
  <c r="BN74" i="1"/>
  <c r="BF73" i="1"/>
  <c r="P149" i="1"/>
  <c r="G5" i="1"/>
  <c r="D4" i="1"/>
  <c r="G4" i="1" s="1"/>
  <c r="AW103" i="1"/>
  <c r="BE115" i="1"/>
  <c r="O105" i="1"/>
  <c r="J104" i="1"/>
  <c r="O79" i="1"/>
  <c r="J76" i="1"/>
  <c r="P70" i="1"/>
  <c r="AV67" i="1"/>
  <c r="AP66" i="1"/>
  <c r="BW54" i="1"/>
  <c r="BO53" i="1"/>
  <c r="BW53" i="1" s="1"/>
  <c r="P151" i="1"/>
  <c r="AV151" i="1"/>
  <c r="P89" i="1"/>
  <c r="P86" i="1"/>
  <c r="P9" i="1"/>
  <c r="BN115" i="1"/>
  <c r="P49" i="1"/>
  <c r="AD40" i="1"/>
  <c r="P148" i="1"/>
  <c r="O40" i="1"/>
  <c r="J30" i="1"/>
  <c r="P133" i="1"/>
  <c r="AO103" i="1"/>
  <c r="P107" i="1"/>
  <c r="AB103" i="1"/>
  <c r="AB4" i="1" s="1"/>
  <c r="BN84" i="1"/>
  <c r="P80" i="1"/>
  <c r="P68" i="1"/>
  <c r="AM66" i="1"/>
  <c r="W46" i="1"/>
  <c r="S30" i="1"/>
  <c r="P123" i="1"/>
  <c r="P108" i="1"/>
  <c r="BE73" i="1"/>
  <c r="AW66" i="1"/>
  <c r="BE66" i="1" s="1"/>
  <c r="P74" i="1"/>
  <c r="W66" i="1"/>
  <c r="P16" i="1"/>
  <c r="P6" i="1"/>
  <c r="P146" i="1"/>
  <c r="BS103" i="1"/>
  <c r="BS4" i="1" s="1"/>
  <c r="P92" i="1"/>
  <c r="AA66" i="1"/>
  <c r="P47" i="1"/>
  <c r="P25" i="1"/>
  <c r="BW125" i="1"/>
  <c r="AW30" i="1"/>
  <c r="R125" i="1"/>
  <c r="W125" i="1" s="1"/>
  <c r="P122" i="1"/>
  <c r="AE5" i="1"/>
  <c r="R5" i="1"/>
  <c r="W6" i="1"/>
  <c r="AT4" i="1"/>
  <c r="W146" i="1"/>
  <c r="R141" i="1"/>
  <c r="W141" i="1" s="1"/>
  <c r="P131" i="1"/>
  <c r="AV85" i="1"/>
  <c r="P43" i="1"/>
  <c r="P144" i="1"/>
  <c r="P139" i="1"/>
  <c r="P126" i="1"/>
  <c r="P93" i="1"/>
  <c r="P91" i="1"/>
  <c r="P73" i="1"/>
  <c r="J53" i="1"/>
  <c r="O53" i="1" s="1"/>
  <c r="O54" i="1"/>
  <c r="R27" i="1"/>
  <c r="AV115" i="1"/>
  <c r="W36" i="1"/>
  <c r="R35" i="1"/>
  <c r="W152" i="1"/>
  <c r="R151" i="1"/>
  <c r="W151" i="1" s="1"/>
  <c r="BH103" i="1"/>
  <c r="AM85" i="1"/>
  <c r="P26" i="1"/>
  <c r="R104" i="1"/>
  <c r="AV35" i="1"/>
  <c r="P21" i="1"/>
  <c r="W96" i="1"/>
  <c r="P71" i="1"/>
  <c r="R122" i="1"/>
  <c r="W122" i="1" s="1"/>
  <c r="W123" i="1"/>
  <c r="P118" i="1"/>
  <c r="P85" i="1"/>
  <c r="AM54" i="1"/>
  <c r="AE53" i="1"/>
  <c r="AM53" i="1" s="1"/>
  <c r="P22" i="1"/>
  <c r="AV14" i="1"/>
  <c r="AN13" i="1"/>
  <c r="BN6" i="1"/>
  <c r="BF5" i="1"/>
  <c r="P97" i="1"/>
  <c r="BO73" i="1"/>
  <c r="BW74" i="1"/>
  <c r="P59" i="1"/>
  <c r="AQ30" i="1"/>
  <c r="AM104" i="1"/>
  <c r="P67" i="1"/>
  <c r="BW40" i="1"/>
  <c r="AV31" i="1"/>
  <c r="P46" i="1"/>
  <c r="AE30" i="1"/>
  <c r="AC4" i="1" l="1"/>
  <c r="L4" i="1"/>
  <c r="AL4" i="1"/>
  <c r="BE30" i="1"/>
  <c r="AZ4" i="1"/>
  <c r="BJ4" i="1"/>
  <c r="O5" i="1"/>
  <c r="BR4" i="1"/>
  <c r="AG4" i="1"/>
  <c r="AJ4" i="1"/>
  <c r="AM30" i="1"/>
  <c r="BC4" i="1"/>
  <c r="BW5" i="1"/>
  <c r="M4" i="1"/>
  <c r="W54" i="1"/>
  <c r="BB4" i="1"/>
  <c r="BM4" i="1"/>
  <c r="BK4" i="1"/>
  <c r="BI4" i="1"/>
  <c r="O30" i="1"/>
  <c r="P30" i="1" s="1"/>
  <c r="BY151" i="1"/>
  <c r="AQ4" i="1"/>
  <c r="S4" i="1"/>
  <c r="AV103" i="1"/>
  <c r="BN30" i="1"/>
  <c r="K4" i="1"/>
  <c r="BY13" i="1"/>
  <c r="AD5" i="1"/>
  <c r="AI4" i="1"/>
  <c r="BE54" i="1"/>
  <c r="AW53" i="1"/>
  <c r="BE53" i="1" s="1"/>
  <c r="AF4" i="1"/>
  <c r="BY40" i="1"/>
  <c r="BX85" i="1"/>
  <c r="BY85" i="1" s="1"/>
  <c r="BY89" i="1"/>
  <c r="AN66" i="1"/>
  <c r="AV66" i="1" s="1"/>
  <c r="AV73" i="1"/>
  <c r="AM103" i="1"/>
  <c r="BX104" i="1"/>
  <c r="BY104" i="1" s="1"/>
  <c r="BX115" i="1"/>
  <c r="BY115" i="1" s="1"/>
  <c r="BX30" i="1"/>
  <c r="BY30" i="1" s="1"/>
  <c r="BX92" i="1"/>
  <c r="BY92" i="1" s="1"/>
  <c r="BX25" i="1"/>
  <c r="BY25" i="1" s="1"/>
  <c r="BX148" i="1"/>
  <c r="BX141" i="1"/>
  <c r="BY141" i="1" s="1"/>
  <c r="BX125" i="1"/>
  <c r="BY125" i="1" s="1"/>
  <c r="BX18" i="1"/>
  <c r="BY18" i="1" s="1"/>
  <c r="BX21" i="1"/>
  <c r="BY21" i="1" s="1"/>
  <c r="BX96" i="1"/>
  <c r="BY96" i="1" s="1"/>
  <c r="BX6" i="1"/>
  <c r="BX54" i="1"/>
  <c r="BY54" i="1" s="1"/>
  <c r="BX74" i="1"/>
  <c r="BY74" i="1" s="1"/>
  <c r="BE103" i="1"/>
  <c r="Z4" i="1"/>
  <c r="BW148" i="1"/>
  <c r="BO103" i="1"/>
  <c r="P13" i="1"/>
  <c r="BF103" i="1"/>
  <c r="BN103" i="1" s="1"/>
  <c r="P5" i="1"/>
  <c r="BN5" i="1"/>
  <c r="R103" i="1"/>
  <c r="W103" i="1" s="1"/>
  <c r="W104" i="1"/>
  <c r="W27" i="1"/>
  <c r="R26" i="1"/>
  <c r="W5" i="1"/>
  <c r="P40" i="1"/>
  <c r="AV30" i="1"/>
  <c r="O104" i="1"/>
  <c r="J103" i="1"/>
  <c r="O103" i="1" s="1"/>
  <c r="BN73" i="1"/>
  <c r="BF66" i="1"/>
  <c r="BN66" i="1" s="1"/>
  <c r="AO4" i="1"/>
  <c r="BW73" i="1"/>
  <c r="BO66" i="1"/>
  <c r="AV13" i="1"/>
  <c r="AN5" i="1"/>
  <c r="W35" i="1"/>
  <c r="R30" i="1"/>
  <c r="W30" i="1" s="1"/>
  <c r="P54" i="1"/>
  <c r="AE4" i="1"/>
  <c r="AM5" i="1"/>
  <c r="AA4" i="1"/>
  <c r="AD66" i="1"/>
  <c r="O76" i="1"/>
  <c r="J66" i="1"/>
  <c r="BW103" i="1"/>
  <c r="P105" i="1"/>
  <c r="AD148" i="1"/>
  <c r="Y103" i="1"/>
  <c r="BH4" i="1"/>
  <c r="P53" i="1"/>
  <c r="P79" i="1"/>
  <c r="AM4" i="1" l="1"/>
  <c r="AW4" i="1"/>
  <c r="BE4" i="1" s="1"/>
  <c r="BX84" i="1"/>
  <c r="BY84" i="1" s="1"/>
  <c r="BX5" i="1"/>
  <c r="BY5" i="1" s="1"/>
  <c r="BY6" i="1"/>
  <c r="BY148" i="1"/>
  <c r="BX103" i="1"/>
  <c r="BY103" i="1" s="1"/>
  <c r="BX73" i="1"/>
  <c r="BY73" i="1" s="1"/>
  <c r="BX95" i="1"/>
  <c r="BY95" i="1" s="1"/>
  <c r="BX91" i="1"/>
  <c r="BY91" i="1" s="1"/>
  <c r="BX53" i="1"/>
  <c r="BY53" i="1" s="1"/>
  <c r="AD103" i="1"/>
  <c r="Y4" i="1"/>
  <c r="AD4" i="1" s="1"/>
  <c r="O66" i="1"/>
  <c r="J4" i="1"/>
  <c r="BF4" i="1"/>
  <c r="BN4" i="1" s="1"/>
  <c r="P76" i="1"/>
  <c r="P103" i="1"/>
  <c r="P104" i="1"/>
  <c r="W26" i="1"/>
  <c r="R25" i="1"/>
  <c r="AV5" i="1"/>
  <c r="AN4" i="1"/>
  <c r="AV4" i="1" s="1"/>
  <c r="BW66" i="1"/>
  <c r="BO4" i="1"/>
  <c r="BW4" i="1" s="1"/>
  <c r="BX66" i="1" l="1"/>
  <c r="BY66" i="1" s="1"/>
  <c r="O4" i="1"/>
  <c r="P4" i="1" s="1"/>
  <c r="P66" i="1"/>
  <c r="W25" i="1"/>
  <c r="R4" i="1"/>
  <c r="BX4" i="1" l="1"/>
  <c r="BY4" i="1" s="1"/>
  <c r="W4" i="1"/>
</calcChain>
</file>

<file path=xl/sharedStrings.xml><?xml version="1.0" encoding="utf-8"?>
<sst xmlns="http://schemas.openxmlformats.org/spreadsheetml/2006/main" count="317" uniqueCount="211">
  <si>
    <t>Kode OPD / Program / Kegiatan / Sub Kegiatan</t>
  </si>
  <si>
    <t>Nama OPD / Program / Indikator Program / Kegiatan / Indikator Kegiatan / Sub Kegiatan</t>
  </si>
  <si>
    <t>Perubahan RKPD 2021</t>
  </si>
  <si>
    <t>POKIR 2021 / Fisik Tidak Kontinyu</t>
  </si>
  <si>
    <t>Keterangan Pokir</t>
  </si>
  <si>
    <t>P. RKPD 2021 - (Pokir dan Fisik Non Rutin)</t>
  </si>
  <si>
    <t>SATUAN</t>
  </si>
  <si>
    <t>TARGET SUB KEG. 2021</t>
  </si>
  <si>
    <t>Th. 2021</t>
  </si>
  <si>
    <t>Selisih dengan Th Sebelumnya (L - D)</t>
  </si>
  <si>
    <t>TARGET SUB KEG. 2022</t>
  </si>
  <si>
    <t>Th. 2022</t>
  </si>
  <si>
    <t>Renja 2022</t>
  </si>
  <si>
    <t>Renja 2022 Update TKDD</t>
  </si>
  <si>
    <t>KUA PPAS</t>
  </si>
  <si>
    <t>R-APBD</t>
  </si>
  <si>
    <t>APBD Pergeseran 1</t>
  </si>
  <si>
    <t>APBD</t>
  </si>
  <si>
    <t>BANKEU</t>
  </si>
  <si>
    <t>DAK</t>
  </si>
  <si>
    <t>DANKEL</t>
  </si>
  <si>
    <t>DBHCHT</t>
  </si>
  <si>
    <t>TOTAL</t>
  </si>
  <si>
    <t>PROGRAM UNGGULAN</t>
  </si>
  <si>
    <t>MUSRENBANG</t>
  </si>
  <si>
    <t>POKIR</t>
  </si>
  <si>
    <t>unit</t>
  </si>
  <si>
    <t>kegiatan</t>
  </si>
  <si>
    <t>orang</t>
  </si>
  <si>
    <t>dokumen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</si>
  <si>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</si>
  <si>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</si>
  <si>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</si>
  <si>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</si>
  <si>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X.XX.01.2.01.01</t>
  </si>
  <si>
    <t>Penyusunan Dokumen Perencanaan Perangkat Daerah</t>
  </si>
  <si>
    <t>X.XX.01.2.01.02</t>
  </si>
  <si>
    <t>Koordinasi dan Penyusunan Dokumen RKA-SKPD</t>
  </si>
  <si>
    <t>X.XX.01.2.01.07</t>
  </si>
  <si>
    <t>Evaluasi Kinerja Perangkat Daerah</t>
  </si>
  <si>
    <t>bulan</t>
  </si>
  <si>
    <t>X.XX.01.2.02</t>
  </si>
  <si>
    <t>Administrasi Keuangan Perangkat Daerah</t>
  </si>
  <si>
    <t>X.XX.01.2.02.01</t>
  </si>
  <si>
    <t>Penyediaan Gaji dan Tunjangan ASN</t>
  </si>
  <si>
    <t>X.XX.01.2.02.03</t>
  </si>
  <si>
    <t>Pelaksanaan Penatausahaan dan Pengujian/Verifikasi Keuangan SKPD</t>
  </si>
  <si>
    <t>X.XX.01.2.02.05</t>
  </si>
  <si>
    <t>Koordinasi dan Penyusunan Laporan Keuangan Akhir Tahun SKPD</t>
  </si>
  <si>
    <t>X.XX.01.2.05</t>
  </si>
  <si>
    <t>Administrasi Kepegawaian Perangkat Daerah</t>
  </si>
  <si>
    <t>X.XX.01.2.05.02</t>
  </si>
  <si>
    <t>Pengadaan Pakaian Dinas Beserta Atribut Kelengkapannya</t>
  </si>
  <si>
    <t>kali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</si>
  <si>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</si>
  <si>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</si>
  <si>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</si>
  <si>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</si>
  <si>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</si>
  <si>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</si>
  <si>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</si>
  <si>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</si>
  <si>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</si>
  <si>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</si>
  <si>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</si>
  <si>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</si>
  <si>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</si>
  <si>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</si>
  <si>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X.XX.01.2.06.09</t>
  </si>
  <si>
    <t>Penyelenggaraan Rapat Koordinasi dan Konsultasi SKPD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</si>
  <si>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</si>
  <si>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</si>
  <si>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</si>
  <si>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</si>
  <si>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</si>
  <si>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</si>
  <si>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</si>
  <si>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</si>
  <si>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</si>
  <si>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</si>
  <si>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</si>
  <si>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</si>
  <si>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</si>
  <si>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</si>
  <si>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</si>
  <si>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</si>
  <si>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Kegiatan</t>
  </si>
  <si>
    <t>meter</t>
  </si>
  <si>
    <t>X.XX.01.2.07</t>
  </si>
  <si>
    <t>Pengadaan Barang Milik Daerah Penunjang Urusan Pemerintah Daerah</t>
  </si>
  <si>
    <t>Pengadaan Gedung Kantor atau Bangunan Lainnya</t>
  </si>
  <si>
    <t>kelurahan</t>
  </si>
  <si>
    <t>3.27.2.09.0.00.02.00</t>
  </si>
  <si>
    <t>Dinas Pertanian dan Pangan</t>
  </si>
  <si>
    <t>PROGRAM PENINGKATAN DIVERSIFIKASI DAN KETAHANAN PANGAN MASYARAKAT</t>
  </si>
  <si>
    <t>2.09.03.2.01</t>
  </si>
  <si>
    <t>Penyediaan dan Penyaluran Pangan Pokok atau Pangan Lainnya sesuai dengan Kebutuhan Daerah Kabupaten/Kota dalam rangka Stabilisasi Pasokan dan Harga Pangan</t>
  </si>
  <si>
    <t>2.09.03.2.01.01</t>
  </si>
  <si>
    <t>Penyediaan Informasi Harga Pangan dan Neraca Bahan Makanan</t>
  </si>
  <si>
    <t>2.09.03.2.01.02</t>
  </si>
  <si>
    <t>Penyediaan Pangan Berbasis Sumber Daya Lokal</t>
  </si>
  <si>
    <t>produk</t>
  </si>
  <si>
    <t>2.09.03.2.01.04</t>
  </si>
  <si>
    <t>Pemantauan Stok, Pasokan dan Harga Pangan</t>
  </si>
  <si>
    <t>2.09.03.2.02</t>
  </si>
  <si>
    <t>Pengelolaan dan Keseimbangan Cadangan Pangan Kabupaten/Kota</t>
  </si>
  <si>
    <t>2.09.03.2.02.01</t>
  </si>
  <si>
    <t>Koordinasi dan Sinkronisasi Pengendalian Cadangan Pangan Kabupaten/Kota</t>
  </si>
  <si>
    <t>2.09.03.2.02.02</t>
  </si>
  <si>
    <t>Penyusunan Rencana Kebutuhan Pangan Lokal</t>
  </si>
  <si>
    <t>2.09.03.2.04</t>
  </si>
  <si>
    <t>Pelaksanaan Pencapaian Target Konsumsi Pangan Perkapita/Tahun sesuai dengan Angka Kecukupan Gizi</t>
  </si>
  <si>
    <t>2.09.03.2.04.02</t>
  </si>
  <si>
    <t>Pemberdayaan Masyarakat dalam Penganekaragaman Konsumsi Pangan Berbasis Sumber Daya Lokal</t>
  </si>
  <si>
    <t>PROGRAM PENANGANAN KERAWANAN PANGAN</t>
  </si>
  <si>
    <t>2.09.04.2.01</t>
  </si>
  <si>
    <t>Penyusunan Peta Kerentanan dan Ketahanan Pangan Kecamatan</t>
  </si>
  <si>
    <t>2.09.04.2.01.01</t>
  </si>
  <si>
    <t>Penyusunan, Pemutakhiran dan Analisis Peta Ketahanan dan Kerentanan Pangan</t>
  </si>
  <si>
    <t>PROGRAM PENGAWASAN KEAMANAN PANGAN</t>
  </si>
  <si>
    <t>2.09.05.2.01</t>
  </si>
  <si>
    <t>Pelaksanaan Pengawasan Keamanan Pangan Segar Daerah Kabupaten/Kota</t>
  </si>
  <si>
    <t>2.09.05.2.01.05</t>
  </si>
  <si>
    <t>Penyediaan Sarana dan Prasarana Pengujian Mutu dan Keamanan Pangan Segar Asal Tumbuhan Daerah Kabupaten/Kota</t>
  </si>
  <si>
    <t>PROGRAM PENYEDIAAN DAN PENGEMBANGAN SARANA PERTANIAN</t>
  </si>
  <si>
    <t>3.27.02.2.01</t>
  </si>
  <si>
    <t>Pengawasan Penggunaan Sarana Pertanian</t>
  </si>
  <si>
    <t>3.27.02.2.01.02</t>
  </si>
  <si>
    <t>Pendampingan Penggunaan Sarana Pendukung Pertanian</t>
  </si>
  <si>
    <t>3.27.02.2.02</t>
  </si>
  <si>
    <t>Pengelolaan Sumber Daya Genetik (SDG) Hewan, Tumbuhan, dan Mikro Organisme Kewenangan Kabupaten/Kota</t>
  </si>
  <si>
    <t>3.27.02.2.02.01</t>
  </si>
  <si>
    <t>Penjaminan Kemurnian dan Kelestarian SDG Hewan/Tanaman</t>
  </si>
  <si>
    <t>3.27.02.2.02.02</t>
  </si>
  <si>
    <t>Peningkatan Kualitas SDG Hewan/Tanaman</t>
  </si>
  <si>
    <t>3.27.02.2.03</t>
  </si>
  <si>
    <t>Peningkatan Mutu dan Peredaran Benih/Bibit Ternak dan Tanaman Pakan Ternak serta Pakan dalam Daerah Kabupaten/Kota</t>
  </si>
  <si>
    <t>3.27.02.2.03.01</t>
  </si>
  <si>
    <t>Pengawasan Mutu Benih/Bibit Ternak, Bahan Pakan/Pakan/Tanaman Skala Kecil</t>
  </si>
  <si>
    <t>3.27.02.2.03.02</t>
  </si>
  <si>
    <t>Pengawasan Peredaran Bahan Pakan/Pakan, Benih/Bibit Hijauan Pakan Ternak</t>
  </si>
  <si>
    <t>kali kegiatan</t>
  </si>
  <si>
    <t>3.27.02.2.05</t>
  </si>
  <si>
    <t>Pengendalian dan Pengawasan Penyediaan dan Peredaran Benih/Bibit Ternak, dan Hijauan Pakan Ternak dalam Daerah Kabupaten/Kota</t>
  </si>
  <si>
    <t>3.27.02.2.05.01</t>
  </si>
  <si>
    <t>Penjaminan Peredaran Benih/Bibit Ternak</t>
  </si>
  <si>
    <r>
      <rPr>
        <strike/>
        <sz val="12"/>
        <color rgb="FF353535"/>
        <rFont val="Arial"/>
        <family val="2"/>
      </rPr>
      <t>bulan</t>
    </r>
    <r>
      <rPr>
        <sz val="12"/>
        <color rgb="FF353535"/>
        <rFont val="Arial"/>
        <family val="2"/>
      </rPr>
      <t xml:space="preserve"> ekor</t>
    </r>
  </si>
  <si>
    <t>3.27.02.2.06</t>
  </si>
  <si>
    <t>Penyediaan Benih/Bibit Ternak dan Hijauan Pakan Ternak yang Sumbernya dalam 1 (satu) Daerah Kabupaten/Kota Lain</t>
  </si>
  <si>
    <t>3.27.02.2.06.01</t>
  </si>
  <si>
    <t>Pengadaan Benih/Bibit Ternak yang Sumbernya dari Daerah Kabupaten/Kota Lain</t>
  </si>
  <si>
    <t>ekor</t>
  </si>
  <si>
    <t>PROGRAM PENYEDIAAN DAN PENGEMBANGAN PRASARANA PERTANIAN</t>
  </si>
  <si>
    <t>3.27.03.2.02</t>
  </si>
  <si>
    <t>Pembangunan Prasarana Pertanian</t>
  </si>
  <si>
    <t>3.27.03.2.02.01</t>
  </si>
  <si>
    <t>Pembangunan, Rehabilitasi dan Pemeliharaan Jaringan Irigasi Usaha Tani</t>
  </si>
  <si>
    <t>3.27.03.2.02.03</t>
  </si>
  <si>
    <t>Pembangunan, Rehabilitasi dan Pemeliharaan Jalan Usaha Tani</t>
  </si>
  <si>
    <t>3.27.03.2.02.07</t>
  </si>
  <si>
    <t>Pembangunan, Rehabilitasi dan Pemeliharaan Rumah Potong Hewan</t>
  </si>
  <si>
    <t>unit RPH</t>
  </si>
  <si>
    <t>3.27.03.2.02.08</t>
  </si>
  <si>
    <t>Pembangunan, Rehabilitasi dan Pemeliharaan Balai Penyuluh di Kecamatan serta sarana pendukungnya</t>
  </si>
  <si>
    <t>3.27.03.2.02.09</t>
  </si>
  <si>
    <t>Pembangunan, Rehabilitasi dan Pemeliharaan Prasarana Pertanian Lainnya</t>
  </si>
  <si>
    <t>PROGRAM PENGENDALIAN KESEHATAN HEWAN DAN KESEHATAN MASYARAKAT VETERINER</t>
  </si>
  <si>
    <t>3.27.04.2.01</t>
  </si>
  <si>
    <t>Penjaminan Kesehatan Hewan, Penutupan dan Pembukaan Daerah Wabah Penyakit Hewan Menular Dalam Daerah Kabupaten/Kota</t>
  </si>
  <si>
    <t>3.27.04.2.01.01</t>
  </si>
  <si>
    <t>Pengendalian dan Penanggulangan Penyakit Hewan dan Zoonosis</t>
  </si>
  <si>
    <t>3.27.04.2.02</t>
  </si>
  <si>
    <t>Pengawasan Pemasukan dan Pengeluaran Hewan dan Produk Hewan Daerah Kabupaten/Kota</t>
  </si>
  <si>
    <t>3.27.04.2.02.02</t>
  </si>
  <si>
    <t>Pengawasan atas Penerapan Persyaratan Teknis untuk Pemasukan dan/atau Pengeluaran Hewan dan Produk Hewan</t>
  </si>
  <si>
    <t>3.27.04.2.03</t>
  </si>
  <si>
    <t>Pengelolaan Pelayanan Jasa Laboratorium dan Jasa Medik Veteriner dalam Daerah Kabupaten/Kota</t>
  </si>
  <si>
    <t>3.27.04.2.03.02</t>
  </si>
  <si>
    <t>Penyediaan Pelayanan Jasa Medik Veteriner</t>
  </si>
  <si>
    <t>3.27.04.2.04</t>
  </si>
  <si>
    <t>Penerapan dan Pengawasan Persyaratan Teknis Kesehatan Masyarakat Veteriner</t>
  </si>
  <si>
    <t>3.27.04.2.04.01</t>
  </si>
  <si>
    <t>Pendampingan Unit Usaha Hewan dan Produk Hewan</t>
  </si>
  <si>
    <t>3.27.04.2.04.02</t>
  </si>
  <si>
    <t>Pengawasan Peredaran Hewan dan Produk Hewan</t>
  </si>
  <si>
    <t>PROGRAM PENGENDALIAN DAN PENANGGULANGAN BENCANA PERTANIAN</t>
  </si>
  <si>
    <t>3.27.05.2.01</t>
  </si>
  <si>
    <t>Pengendalian dan Penanggulangan Bencana Pertanian Kabupaten/Kota</t>
  </si>
  <si>
    <t>3.27.05.2.01.01</t>
  </si>
  <si>
    <t>Pengendalian Organisme Pengganggu Tumbuhan (OPT) Tanaman Pangan, Hortikultura, dan Perkebunan</t>
  </si>
  <si>
    <t>musim tanam</t>
  </si>
  <si>
    <t>3.27.05.2.01.05</t>
  </si>
  <si>
    <t>Penanggulangan Pasca Bencana Alam Bidang Tanaman Pangan, Hortikultura, Perkebunan, Peternakan dan Kesehatan Hewan</t>
  </si>
  <si>
    <t>PROGRAM PERIZINAN USAHA PERTANIAN</t>
  </si>
  <si>
    <t>3.27.06.2.02</t>
  </si>
  <si>
    <t>Penerbitan Izin Usaha Produksi Benih/Bibit Ternak dan Pakan, Fasilitas Pemeliharaan Hewan, Rumah Sakit Hewan/Pasar Hewan, Rumah Potong Hewan</t>
  </si>
  <si>
    <t>3.27.06.2.02.05</t>
  </si>
  <si>
    <t>Pengawasan Pelaksanaan Izin Usaha Rumah Potong Hewan</t>
  </si>
  <si>
    <t>PROGRAM PENYULUHAN PERTANIAN</t>
  </si>
  <si>
    <t>3.27.07.2.01</t>
  </si>
  <si>
    <t>Pelaksanaan Penyuluhan Pertanian</t>
  </si>
  <si>
    <t>3.27.07.2.01.01</t>
  </si>
  <si>
    <t>Peningkatan Kapasitas Kelembagaan Penyuluhan Pertanian di Kecamatan dan Desa</t>
  </si>
  <si>
    <t>3.27.07.2.01.02</t>
  </si>
  <si>
    <t>Pengembangan Kapasitas Kelembagaan Petani di Kecamatan dan Desa</t>
  </si>
  <si>
    <t>poktan/tahun</t>
  </si>
  <si>
    <t>Pembangunan pagar Dinperpa</t>
  </si>
  <si>
    <t>Usulan Perubahan RKPD / Renja</t>
  </si>
  <si>
    <t>Penetapan APBD</t>
  </si>
  <si>
    <t>Selisih (BX - BW)</t>
  </si>
  <si>
    <t>Keterangan Usulan Perubahan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</si>
</sst>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#,##0_ ;[Red]\-#,##0\ "/>
  </numFmts>
  <fonts count="10" x14ac:knownFonts="1"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353535"/>
      <name val="Arial"/>
      <family val="2"/>
    </font>
    <font>
      <sz val="12"/>
      <color rgb="FF353535"/>
      <name val="Arial"/>
      <family val="2"/>
    </font>
    <font>
      <sz val="11"/>
      <color theme="1"/>
      <name val="Roboto Light"/>
      <family val="2"/>
      <charset val="1"/>
    </font>
    <font>
      <strike/>
      <sz val="12"/>
      <color rgb="FF353535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508AB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061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/>
      <diagonal/>
    </border>
    <border>
      <left style="medium">
        <color rgb="FFE1EDFF"/>
      </left>
      <right/>
      <top style="medium">
        <color rgb="FFE1EDFF"/>
      </top>
      <bottom style="medium">
        <color rgb="FFE1EDFF"/>
      </bottom>
      <diagonal/>
    </border>
    <border>
      <left/>
      <right/>
      <top style="medium">
        <color rgb="FFE1EDFF"/>
      </top>
      <bottom style="medium">
        <color rgb="FFE1EDFF"/>
      </bottom>
      <diagonal/>
    </border>
    <border>
      <left/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/>
      <bottom style="medium">
        <color rgb="FFE1EDFF"/>
      </bottom>
      <diagonal/>
    </border>
    <border>
      <left style="thin">
        <color rgb="FF000000"/>
      </left>
      <right style="medium">
        <color rgb="FFE1EDFF"/>
      </right>
      <top style="medium">
        <color rgb="FFE1EDFF"/>
      </top>
      <bottom style="medium">
        <color rgb="FFE1EDFF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right" vertical="center" wrapText="1"/>
    </xf>
    <xf numFmtId="166" fontId="2" fillId="8" borderId="1" xfId="1" applyNumberFormat="1" applyFont="1" applyFill="1" applyBorder="1" applyAlignment="1">
      <alignment horizontal="center" vertical="center" wrapText="1"/>
    </xf>
    <xf numFmtId="0" fontId="6" fillId="9" borderId="7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left" vertical="center" wrapText="1"/>
    </xf>
    <xf numFmtId="0" fontId="6" fillId="9" borderId="1" xfId="1" applyFont="1" applyFill="1" applyBorder="1" applyAlignment="1">
      <alignment horizontal="left" vertical="center" wrapText="1"/>
    </xf>
    <xf numFmtId="164" fontId="6" fillId="9" borderId="1" xfId="2" applyFont="1" applyFill="1" applyBorder="1" applyAlignment="1">
      <alignment horizontal="right" vertical="center" wrapText="1"/>
    </xf>
    <xf numFmtId="164" fontId="6" fillId="9" borderId="1" xfId="3" applyFont="1" applyFill="1" applyBorder="1" applyAlignment="1">
      <alignment horizontal="right" vertical="center" wrapText="1"/>
    </xf>
    <xf numFmtId="166" fontId="6" fillId="9" borderId="1" xfId="2" applyNumberFormat="1" applyFont="1" applyFill="1" applyBorder="1" applyAlignment="1">
      <alignment horizontal="right" vertical="center" wrapText="1"/>
    </xf>
    <xf numFmtId="21" fontId="6" fillId="10" borderId="7" xfId="1" applyNumberFormat="1" applyFont="1" applyFill="1" applyBorder="1" applyAlignment="1">
      <alignment horizontal="left" vertical="center" wrapText="1"/>
    </xf>
    <xf numFmtId="21" fontId="6" fillId="10" borderId="5" xfId="1" applyNumberFormat="1" applyFont="1" applyFill="1" applyBorder="1" applyAlignment="1">
      <alignment horizontal="left" vertical="center" wrapText="1"/>
    </xf>
    <xf numFmtId="0" fontId="6" fillId="10" borderId="1" xfId="1" applyFont="1" applyFill="1" applyBorder="1" applyAlignment="1">
      <alignment horizontal="left" vertical="center" wrapText="1"/>
    </xf>
    <xf numFmtId="164" fontId="6" fillId="10" borderId="1" xfId="2" applyFont="1" applyFill="1" applyBorder="1" applyAlignment="1">
      <alignment horizontal="right" vertical="center" wrapText="1"/>
    </xf>
    <xf numFmtId="164" fontId="6" fillId="10" borderId="1" xfId="3" applyFont="1" applyFill="1" applyBorder="1" applyAlignment="1">
      <alignment horizontal="right" vertical="center" wrapText="1"/>
    </xf>
    <xf numFmtId="166" fontId="6" fillId="10" borderId="1" xfId="2" applyNumberFormat="1" applyFont="1" applyFill="1" applyBorder="1" applyAlignment="1">
      <alignment horizontal="righ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9" borderId="5" xfId="1" applyFont="1" applyFill="1" applyBorder="1" applyAlignment="1">
      <alignment horizontal="left" vertical="center" wrapText="1"/>
    </xf>
    <xf numFmtId="164" fontId="6" fillId="4" borderId="1" xfId="2" applyFont="1" applyFill="1" applyBorder="1" applyAlignment="1">
      <alignment horizontal="right" vertical="center" wrapText="1"/>
    </xf>
    <xf numFmtId="164" fontId="6" fillId="4" borderId="1" xfId="3" applyFont="1" applyFill="1" applyBorder="1" applyAlignment="1">
      <alignment horizontal="right" vertical="center" wrapText="1"/>
    </xf>
    <xf numFmtId="166" fontId="6" fillId="4" borderId="1" xfId="2" applyNumberFormat="1" applyFont="1" applyFill="1" applyBorder="1" applyAlignment="1">
      <alignment horizontal="right" vertical="center" wrapText="1"/>
    </xf>
    <xf numFmtId="0" fontId="6" fillId="11" borderId="7" xfId="1" applyFont="1" applyFill="1" applyBorder="1" applyAlignment="1">
      <alignment horizontal="left" vertical="center" wrapText="1"/>
    </xf>
    <xf numFmtId="0" fontId="6" fillId="11" borderId="5" xfId="1" applyFont="1" applyFill="1" applyBorder="1" applyAlignment="1">
      <alignment horizontal="left" vertical="center" wrapText="1"/>
    </xf>
    <xf numFmtId="0" fontId="6" fillId="11" borderId="1" xfId="1" applyFont="1" applyFill="1" applyBorder="1" applyAlignment="1">
      <alignment vertical="center" wrapText="1"/>
    </xf>
    <xf numFmtId="0" fontId="6" fillId="11" borderId="1" xfId="1" applyFont="1" applyFill="1" applyBorder="1" applyAlignment="1">
      <alignment horizontal="right" vertical="center" wrapText="1"/>
    </xf>
    <xf numFmtId="164" fontId="6" fillId="11" borderId="1" xfId="3" applyFont="1" applyFill="1" applyBorder="1" applyAlignment="1">
      <alignment horizontal="right" vertical="center" wrapText="1"/>
    </xf>
    <xf numFmtId="164" fontId="6" fillId="11" borderId="1" xfId="2" applyFont="1" applyFill="1" applyBorder="1" applyAlignment="1">
      <alignment horizontal="right" vertical="center" wrapText="1"/>
    </xf>
    <xf numFmtId="166" fontId="6" fillId="11" borderId="1" xfId="2" applyNumberFormat="1" applyFont="1" applyFill="1" applyBorder="1" applyAlignment="1">
      <alignment horizontal="right" vertical="center" wrapText="1"/>
    </xf>
    <xf numFmtId="0" fontId="7" fillId="8" borderId="7" xfId="1" applyFont="1" applyFill="1" applyBorder="1" applyAlignment="1">
      <alignment horizontal="left" vertical="center" wrapText="1"/>
    </xf>
    <xf numFmtId="0" fontId="7" fillId="8" borderId="5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right" vertical="center" wrapText="1"/>
    </xf>
    <xf numFmtId="164" fontId="7" fillId="8" borderId="1" xfId="3" applyFont="1" applyFill="1" applyBorder="1" applyAlignment="1">
      <alignment horizontal="right" vertical="center" wrapText="1"/>
    </xf>
    <xf numFmtId="164" fontId="7" fillId="8" borderId="1" xfId="2" applyFont="1" applyFill="1" applyBorder="1" applyAlignment="1">
      <alignment horizontal="right" vertical="center" wrapText="1"/>
    </xf>
    <xf numFmtId="166" fontId="7" fillId="8" borderId="1" xfId="2" applyNumberFormat="1" applyFont="1" applyFill="1" applyBorder="1" applyAlignment="1">
      <alignment horizontal="right" vertical="center" wrapText="1"/>
    </xf>
    <xf numFmtId="164" fontId="6" fillId="12" borderId="1" xfId="2" applyFont="1" applyFill="1" applyBorder="1" applyAlignment="1">
      <alignment horizontal="right" vertical="center" wrapText="1"/>
    </xf>
    <xf numFmtId="0" fontId="4" fillId="8" borderId="0" xfId="1" applyFont="1" applyFill="1" applyAlignment="1">
      <alignment vertical="center"/>
    </xf>
    <xf numFmtId="0" fontId="6" fillId="4" borderId="1" xfId="1" applyFont="1" applyFill="1" applyBorder="1" applyAlignment="1">
      <alignment vertical="center" wrapText="1"/>
    </xf>
    <xf numFmtId="0" fontId="4" fillId="0" borderId="0" xfId="1" applyFont="1" applyAlignment="1">
      <alignment horizontal="left" vertical="center"/>
    </xf>
    <xf numFmtId="166" fontId="4" fillId="0" borderId="0" xfId="1" applyNumberFormat="1" applyFont="1" applyAlignment="1">
      <alignment vertical="center"/>
    </xf>
    <xf numFmtId="0" fontId="6" fillId="9" borderId="1" xfId="1" applyFont="1" applyFill="1" applyBorder="1" applyAlignment="1">
      <alignment horizontal="right" vertical="center" wrapText="1"/>
    </xf>
    <xf numFmtId="0" fontId="6" fillId="10" borderId="1" xfId="1" applyFont="1" applyFill="1" applyBorder="1" applyAlignment="1">
      <alignment horizontal="right" vertical="center" wrapText="1"/>
    </xf>
    <xf numFmtId="0" fontId="6" fillId="4" borderId="1" xfId="1" applyFont="1" applyFill="1" applyBorder="1" applyAlignment="1">
      <alignment horizontal="right" vertical="center" wrapText="1"/>
    </xf>
    <xf numFmtId="0" fontId="9" fillId="8" borderId="1" xfId="1" applyFont="1" applyFill="1" applyBorder="1" applyAlignment="1">
      <alignment horizontal="left" vertical="center" wrapText="1"/>
    </xf>
    <xf numFmtId="164" fontId="7" fillId="10" borderId="1" xfId="3" applyFont="1" applyFill="1" applyBorder="1" applyAlignment="1">
      <alignment horizontal="right" vertical="center" wrapText="1"/>
    </xf>
    <xf numFmtId="164" fontId="7" fillId="4" borderId="1" xfId="3" applyFont="1" applyFill="1" applyBorder="1" applyAlignment="1">
      <alignment horizontal="right" vertical="center" wrapText="1"/>
    </xf>
    <xf numFmtId="164" fontId="7" fillId="11" borderId="1" xfId="3" applyFont="1" applyFill="1" applyBorder="1" applyAlignment="1">
      <alignment horizontal="right" vertical="center" wrapText="1"/>
    </xf>
    <xf numFmtId="164" fontId="7" fillId="9" borderId="1" xfId="3" applyFont="1" applyFill="1" applyBorder="1" applyAlignment="1">
      <alignment horizontal="right" vertical="center" wrapText="1"/>
    </xf>
    <xf numFmtId="164" fontId="7" fillId="11" borderId="1" xfId="3" applyFont="1" applyFill="1" applyBorder="1" applyAlignment="1">
      <alignment horizontal="left" vertical="center" wrapText="1"/>
    </xf>
    <xf numFmtId="0" fontId="4" fillId="0" borderId="0" xfId="1" applyFont="1" applyAlignment="1">
      <alignment horizontal="right" vertical="center"/>
    </xf>
    <xf numFmtId="0" fontId="3" fillId="4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</cellXfs>
  <cellStyles count="10">
    <cellStyle name="Comma [0] 2 34" xfId="8"/>
    <cellStyle name="Comma [0] 65 2" xfId="2"/>
    <cellStyle name="Comma [0] 69" xfId="3"/>
    <cellStyle name="Comma [0] 69 2" xfId="9"/>
    <cellStyle name="Comma 26" xfId="4"/>
    <cellStyle name="Normal" xfId="0" builtinId="0"/>
    <cellStyle name="Normal 2" xfId="6"/>
    <cellStyle name="Normal 2 54" xfId="7"/>
    <cellStyle name="Normal 75 2" xfId="1"/>
    <cellStyle name="Percent 1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BZ157"/>
  <sheetViews>
    <sheetView tabSelected="1" zoomScale="70" zoomScaleNormal="70" zoomScaleSheetLayoutView="4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175" sqref="C175"/>
    </sheetView>
  </sheetViews>
  <sheetFormatPr defaultColWidth="9" defaultRowHeight="15" outlineLevelRow="4" outlineLevelCol="1" x14ac:dyDescent="0.2"/>
  <cols>
    <col min="1" max="1" width="24.5" style="47" customWidth="1"/>
    <col min="2" max="2" width="6.25" style="47" hidden="1" customWidth="1"/>
    <col min="3" max="3" width="45" style="47" customWidth="1"/>
    <col min="4" max="4" width="20.75" style="47" hidden="1" customWidth="1" outlineLevel="1"/>
    <col min="5" max="5" width="18.625" style="47" hidden="1" customWidth="1" outlineLevel="1"/>
    <col min="6" max="6" width="49.25" style="47" hidden="1" customWidth="1" outlineLevel="1"/>
    <col min="7" max="7" width="20.25" style="47" hidden="1" customWidth="1" collapsed="1"/>
    <col min="8" max="8" width="11.75" style="47" hidden="1" customWidth="1"/>
    <col min="9" max="9" width="11.25" style="58" hidden="1" customWidth="1" outlineLevel="1"/>
    <col min="10" max="10" width="19.75" style="1" hidden="1" customWidth="1" outlineLevel="1"/>
    <col min="11" max="11" width="17.125" style="1" hidden="1" customWidth="1" outlineLevel="1"/>
    <col min="12" max="12" width="18.625" style="1" hidden="1" customWidth="1" outlineLevel="1"/>
    <col min="13" max="13" width="13.5" style="1" hidden="1" customWidth="1" outlineLevel="1"/>
    <col min="14" max="14" width="15.25" style="1" hidden="1" customWidth="1" outlineLevel="1"/>
    <col min="15" max="15" width="21.75" style="1" hidden="1" customWidth="1" collapsed="1"/>
    <col min="16" max="16" width="19.75" style="48" hidden="1" customWidth="1"/>
    <col min="17" max="17" width="11.25" style="47" hidden="1" customWidth="1" outlineLevel="1"/>
    <col min="18" max="18" width="19.25" style="1" hidden="1" customWidth="1" outlineLevel="1"/>
    <col min="19" max="19" width="20.625" style="1" hidden="1" customWidth="1" outlineLevel="1"/>
    <col min="20" max="20" width="18.625" style="1" hidden="1" customWidth="1" outlineLevel="1"/>
    <col min="21" max="21" width="16" style="1" hidden="1" customWidth="1" outlineLevel="1"/>
    <col min="22" max="22" width="17.125" style="1" hidden="1" customWidth="1" outlineLevel="1"/>
    <col min="23" max="23" width="20.25" style="1" hidden="1" customWidth="1" collapsed="1"/>
    <col min="24" max="24" width="14.625" style="47" hidden="1" customWidth="1" outlineLevel="1"/>
    <col min="25" max="25" width="19.25" style="1" hidden="1" customWidth="1" outlineLevel="1"/>
    <col min="26" max="26" width="18.125" style="1" hidden="1" customWidth="1" outlineLevel="1"/>
    <col min="27" max="27" width="18.625" style="1" hidden="1" customWidth="1" outlineLevel="1"/>
    <col min="28" max="28" width="21.625" style="1" hidden="1" customWidth="1" outlineLevel="1"/>
    <col min="29" max="29" width="17" style="1" hidden="1" customWidth="1" outlineLevel="1"/>
    <col min="30" max="30" width="20.25" style="1" hidden="1" customWidth="1" collapsed="1"/>
    <col min="31" max="31" width="22.625" style="1" hidden="1" customWidth="1" outlineLevel="1"/>
    <col min="32" max="32" width="18.25" style="1" hidden="1" customWidth="1" outlineLevel="1"/>
    <col min="33" max="33" width="19.25" style="1" hidden="1" customWidth="1" outlineLevel="1"/>
    <col min="34" max="34" width="16" style="1" hidden="1" customWidth="1" outlineLevel="1"/>
    <col min="35" max="38" width="17.125" style="1" hidden="1" customWidth="1" outlineLevel="1"/>
    <col min="39" max="39" width="21.75" style="1" customWidth="1" collapsed="1"/>
    <col min="40" max="40" width="22.625" style="1" hidden="1" customWidth="1" outlineLevel="1"/>
    <col min="41" max="41" width="18.25" style="1" hidden="1" customWidth="1" outlineLevel="1"/>
    <col min="42" max="42" width="19.25" style="1" hidden="1" customWidth="1" outlineLevel="1"/>
    <col min="43" max="43" width="16" style="1" hidden="1" customWidth="1" outlineLevel="1"/>
    <col min="44" max="46" width="17.125" style="1" hidden="1" customWidth="1" outlineLevel="1"/>
    <col min="47" max="47" width="19.375" style="1" hidden="1" customWidth="1" outlineLevel="1"/>
    <col min="48" max="48" width="21.75" style="1" hidden="1" customWidth="1" collapsed="1"/>
    <col min="49" max="49" width="22.625" style="1" hidden="1" customWidth="1" outlineLevel="1"/>
    <col min="50" max="50" width="20.75" style="1" hidden="1" customWidth="1" outlineLevel="1"/>
    <col min="51" max="51" width="22.625" style="1" hidden="1" customWidth="1" outlineLevel="1"/>
    <col min="52" max="52" width="16" style="1" hidden="1" customWidth="1" outlineLevel="1"/>
    <col min="53" max="53" width="20" style="1" hidden="1" customWidth="1" outlineLevel="1"/>
    <col min="54" max="54" width="18.375" style="1" hidden="1" customWidth="1" outlineLevel="1"/>
    <col min="55" max="55" width="17.125" style="1" hidden="1" customWidth="1" outlineLevel="1"/>
    <col min="56" max="56" width="22.625" style="1" hidden="1" customWidth="1" outlineLevel="1"/>
    <col min="57" max="57" width="24.125" style="1" hidden="1" customWidth="1" collapsed="1"/>
    <col min="58" max="58" width="22.625" style="1" hidden="1" customWidth="1" outlineLevel="1"/>
    <col min="59" max="59" width="23.125" style="1" hidden="1" customWidth="1" outlineLevel="1"/>
    <col min="60" max="60" width="22.625" style="1" hidden="1" customWidth="1" outlineLevel="1"/>
    <col min="61" max="61" width="16" style="1" hidden="1" customWidth="1" outlineLevel="1"/>
    <col min="62" max="62" width="20" style="1" hidden="1" customWidth="1" outlineLevel="1"/>
    <col min="63" max="63" width="18.375" style="1" hidden="1" customWidth="1" outlineLevel="1"/>
    <col min="64" max="64" width="17.125" style="1" hidden="1" customWidth="1" outlineLevel="1"/>
    <col min="65" max="65" width="22.625" style="1" hidden="1" customWidth="1" outlineLevel="1"/>
    <col min="66" max="66" width="24.125" style="1" bestFit="1" customWidth="1" collapsed="1"/>
    <col min="67" max="67" width="22.625" style="1" customWidth="1" outlineLevel="1"/>
    <col min="68" max="68" width="23.125" style="1" customWidth="1" outlineLevel="1"/>
    <col min="69" max="69" width="22.625" style="1" customWidth="1" outlineLevel="1"/>
    <col min="70" max="70" width="16" style="1" customWidth="1" outlineLevel="1"/>
    <col min="71" max="71" width="20" style="1" customWidth="1" outlineLevel="1"/>
    <col min="72" max="72" width="18.375" style="1" customWidth="1" outlineLevel="1"/>
    <col min="73" max="73" width="17.125" style="1" customWidth="1" outlineLevel="1"/>
    <col min="74" max="74" width="22.625" style="1" customWidth="1" outlineLevel="1"/>
    <col min="75" max="75" width="24.125" style="1" bestFit="1" customWidth="1"/>
    <col min="76" max="77" width="22.625" style="1" customWidth="1" outlineLevel="1"/>
    <col min="78" max="78" width="61.375" style="1" customWidth="1" outlineLevel="1"/>
    <col min="79" max="16384" width="9" style="1"/>
  </cols>
  <sheetData>
    <row r="1" spans="1:78" ht="27" customHeight="1" thickBot="1" x14ac:dyDescent="0.25">
      <c r="A1" s="63" t="s">
        <v>0</v>
      </c>
      <c r="B1" s="63"/>
      <c r="C1" s="63" t="s">
        <v>1</v>
      </c>
      <c r="D1" s="61" t="s">
        <v>2</v>
      </c>
      <c r="E1" s="61" t="s">
        <v>3</v>
      </c>
      <c r="F1" s="61" t="s">
        <v>4</v>
      </c>
      <c r="G1" s="61" t="s">
        <v>5</v>
      </c>
      <c r="H1" s="61" t="s">
        <v>6</v>
      </c>
      <c r="I1" s="61" t="s">
        <v>7</v>
      </c>
      <c r="J1" s="63" t="s">
        <v>8</v>
      </c>
      <c r="K1" s="63"/>
      <c r="L1" s="63"/>
      <c r="M1" s="63"/>
      <c r="N1" s="63"/>
      <c r="O1" s="63"/>
      <c r="P1" s="64" t="s">
        <v>9</v>
      </c>
      <c r="Q1" s="61" t="s">
        <v>10</v>
      </c>
      <c r="R1" s="68" t="s">
        <v>11</v>
      </c>
      <c r="S1" s="69"/>
      <c r="T1" s="69"/>
      <c r="U1" s="69"/>
      <c r="V1" s="69"/>
      <c r="W1" s="70"/>
      <c r="X1" s="61" t="s">
        <v>10</v>
      </c>
      <c r="Y1" s="63" t="s">
        <v>12</v>
      </c>
      <c r="Z1" s="63"/>
      <c r="AA1" s="63"/>
      <c r="AB1" s="63"/>
      <c r="AC1" s="63"/>
      <c r="AD1" s="63"/>
      <c r="AE1" s="71" t="s">
        <v>13</v>
      </c>
      <c r="AF1" s="71"/>
      <c r="AG1" s="71"/>
      <c r="AH1" s="71"/>
      <c r="AI1" s="71"/>
      <c r="AJ1" s="71"/>
      <c r="AK1" s="71"/>
      <c r="AL1" s="71"/>
      <c r="AM1" s="71"/>
      <c r="AN1" s="72" t="s">
        <v>14</v>
      </c>
      <c r="AO1" s="72"/>
      <c r="AP1" s="72"/>
      <c r="AQ1" s="72"/>
      <c r="AR1" s="72"/>
      <c r="AS1" s="72"/>
      <c r="AT1" s="72"/>
      <c r="AU1" s="72"/>
      <c r="AV1" s="72"/>
      <c r="AW1" s="73" t="s">
        <v>15</v>
      </c>
      <c r="AX1" s="73"/>
      <c r="AY1" s="73"/>
      <c r="AZ1" s="73"/>
      <c r="BA1" s="73"/>
      <c r="BB1" s="73"/>
      <c r="BC1" s="73"/>
      <c r="BD1" s="73"/>
      <c r="BE1" s="73"/>
      <c r="BF1" s="66" t="s">
        <v>208</v>
      </c>
      <c r="BG1" s="66"/>
      <c r="BH1" s="66"/>
      <c r="BI1" s="66"/>
      <c r="BJ1" s="66"/>
      <c r="BK1" s="66"/>
      <c r="BL1" s="66"/>
      <c r="BM1" s="66"/>
      <c r="BN1" s="66"/>
      <c r="BO1" s="67" t="s">
        <v>16</v>
      </c>
      <c r="BP1" s="67"/>
      <c r="BQ1" s="67"/>
      <c r="BR1" s="67"/>
      <c r="BS1" s="67"/>
      <c r="BT1" s="67"/>
      <c r="BU1" s="67"/>
      <c r="BV1" s="67"/>
      <c r="BW1" s="67"/>
      <c r="BX1" s="59" t="s">
        <v>207</v>
      </c>
      <c r="BY1" s="59" t="s">
        <v>209</v>
      </c>
      <c r="BZ1" s="59" t="s">
        <v>210</v>
      </c>
    </row>
    <row r="2" spans="1:78" ht="30.6" customHeight="1" thickBot="1" x14ac:dyDescent="0.25">
      <c r="A2" s="63"/>
      <c r="B2" s="63"/>
      <c r="C2" s="63"/>
      <c r="D2" s="62"/>
      <c r="E2" s="62"/>
      <c r="F2" s="62"/>
      <c r="G2" s="62"/>
      <c r="H2" s="62"/>
      <c r="I2" s="62"/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65"/>
      <c r="Q2" s="62"/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62"/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3" t="s">
        <v>17</v>
      </c>
      <c r="AF2" s="3" t="s">
        <v>18</v>
      </c>
      <c r="AG2" s="3" t="s">
        <v>19</v>
      </c>
      <c r="AH2" s="3" t="s">
        <v>20</v>
      </c>
      <c r="AI2" s="3" t="s">
        <v>21</v>
      </c>
      <c r="AJ2" s="3" t="s">
        <v>23</v>
      </c>
      <c r="AK2" s="3" t="s">
        <v>24</v>
      </c>
      <c r="AL2" s="3" t="s">
        <v>25</v>
      </c>
      <c r="AM2" s="3" t="s">
        <v>22</v>
      </c>
      <c r="AN2" s="4" t="s">
        <v>17</v>
      </c>
      <c r="AO2" s="4" t="s">
        <v>18</v>
      </c>
      <c r="AP2" s="4" t="s">
        <v>19</v>
      </c>
      <c r="AQ2" s="4" t="s">
        <v>20</v>
      </c>
      <c r="AR2" s="4" t="s">
        <v>21</v>
      </c>
      <c r="AS2" s="4" t="s">
        <v>23</v>
      </c>
      <c r="AT2" s="4" t="s">
        <v>24</v>
      </c>
      <c r="AU2" s="4" t="s">
        <v>25</v>
      </c>
      <c r="AV2" s="4" t="s">
        <v>22</v>
      </c>
      <c r="AW2" s="5" t="s">
        <v>17</v>
      </c>
      <c r="AX2" s="5" t="s">
        <v>18</v>
      </c>
      <c r="AY2" s="5" t="s">
        <v>19</v>
      </c>
      <c r="AZ2" s="5" t="s">
        <v>20</v>
      </c>
      <c r="BA2" s="5" t="s">
        <v>21</v>
      </c>
      <c r="BB2" s="5" t="s">
        <v>23</v>
      </c>
      <c r="BC2" s="5" t="s">
        <v>24</v>
      </c>
      <c r="BD2" s="5" t="s">
        <v>25</v>
      </c>
      <c r="BE2" s="5" t="s">
        <v>22</v>
      </c>
      <c r="BF2" s="6" t="s">
        <v>17</v>
      </c>
      <c r="BG2" s="6" t="s">
        <v>18</v>
      </c>
      <c r="BH2" s="6" t="s">
        <v>19</v>
      </c>
      <c r="BI2" s="6" t="s">
        <v>20</v>
      </c>
      <c r="BJ2" s="6" t="s">
        <v>21</v>
      </c>
      <c r="BK2" s="6" t="s">
        <v>23</v>
      </c>
      <c r="BL2" s="6" t="s">
        <v>24</v>
      </c>
      <c r="BM2" s="6" t="s">
        <v>25</v>
      </c>
      <c r="BN2" s="6" t="s">
        <v>22</v>
      </c>
      <c r="BO2" s="7" t="s">
        <v>17</v>
      </c>
      <c r="BP2" s="7" t="s">
        <v>18</v>
      </c>
      <c r="BQ2" s="7" t="s">
        <v>19</v>
      </c>
      <c r="BR2" s="7" t="s">
        <v>20</v>
      </c>
      <c r="BS2" s="7" t="s">
        <v>21</v>
      </c>
      <c r="BT2" s="7" t="s">
        <v>23</v>
      </c>
      <c r="BU2" s="7" t="s">
        <v>24</v>
      </c>
      <c r="BV2" s="7" t="s">
        <v>25</v>
      </c>
      <c r="BW2" s="7" t="s">
        <v>22</v>
      </c>
      <c r="BX2" s="60"/>
      <c r="BY2" s="60"/>
      <c r="BZ2" s="60"/>
    </row>
    <row r="3" spans="1:78" s="45" customFormat="1" ht="16.5" thickBot="1" x14ac:dyDescent="0.25">
      <c r="A3" s="8"/>
      <c r="B3" s="8"/>
      <c r="C3" s="9"/>
      <c r="D3" s="9"/>
      <c r="E3" s="9"/>
      <c r="F3" s="10"/>
      <c r="G3" s="9"/>
      <c r="H3" s="9"/>
      <c r="I3" s="11"/>
      <c r="J3" s="8"/>
      <c r="K3" s="8"/>
      <c r="L3" s="8"/>
      <c r="M3" s="8"/>
      <c r="N3" s="8"/>
      <c r="O3" s="8"/>
      <c r="P3" s="12"/>
      <c r="Q3" s="9"/>
      <c r="R3" s="8"/>
      <c r="S3" s="8"/>
      <c r="T3" s="8"/>
      <c r="U3" s="8"/>
      <c r="V3" s="8"/>
      <c r="W3" s="8"/>
      <c r="X3" s="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16.5" thickBot="1" x14ac:dyDescent="0.25">
      <c r="A4" s="13" t="s">
        <v>92</v>
      </c>
      <c r="B4" s="14">
        <f>LEN(A4)</f>
        <v>20</v>
      </c>
      <c r="C4" s="15" t="s">
        <v>93</v>
      </c>
      <c r="D4" s="17">
        <f>SUM(D5,D21,D25,D30,D53,D66,D84,D91,D95,D103)</f>
        <v>7336003000</v>
      </c>
      <c r="E4" s="17">
        <f>SUM(E5,E21,E25,E30,E53,E66,E84,E91,E95,E103)</f>
        <v>350000000</v>
      </c>
      <c r="F4" s="56"/>
      <c r="G4" s="17">
        <f t="shared" ref="G4:G68" si="0">D4-E4</f>
        <v>6986003000</v>
      </c>
      <c r="H4" s="49"/>
      <c r="I4" s="17"/>
      <c r="J4" s="16">
        <f>SUM(J5,J21,J25,J30,J53,J66,J84,J91,J95,J103)</f>
        <v>6632454000</v>
      </c>
      <c r="K4" s="16">
        <f>SUM(K5,K21,K25,K30,K53,K66,K84,K91,K95,K103)</f>
        <v>0</v>
      </c>
      <c r="L4" s="16">
        <f>SUM(L5,L21,L25,L30,L53,L66,L84,L91,L95,L103)</f>
        <v>775000000</v>
      </c>
      <c r="M4" s="16">
        <f>SUM(M5,M21,M25,M30,M53,M66,M84,M91,M95,M103)</f>
        <v>0</v>
      </c>
      <c r="N4" s="16">
        <f>SUM(N5,N21,N25,N30,N53,N66,N84,N91,N95,N103)</f>
        <v>0</v>
      </c>
      <c r="O4" s="16">
        <f t="shared" ref="O4:O26" si="1">SUM(J4:N4)</f>
        <v>7407454000</v>
      </c>
      <c r="P4" s="18">
        <f t="shared" ref="P4:P68" si="2">O4-D4</f>
        <v>71451000</v>
      </c>
      <c r="Q4" s="17"/>
      <c r="R4" s="16">
        <f>SUM(R5,R21,R25,R30,R53,R66,R84,R91,R95,R103)</f>
        <v>9736923000</v>
      </c>
      <c r="S4" s="16">
        <f>SUM(S5,S21,S25,S30,S53,S66,S84,S91,S95,S103)</f>
        <v>0</v>
      </c>
      <c r="T4" s="16">
        <f>SUM(T5,T21,T25,T30,T53,T66,T84,T91,T95,T103)</f>
        <v>775000000</v>
      </c>
      <c r="U4" s="16">
        <f>SUM(U5,U21,U25,U30,U53,U66,U84,U91,U95,U103)</f>
        <v>0</v>
      </c>
      <c r="V4" s="16">
        <f>SUM(V5,V21,V25,V30,V53,V66,V84,V91,V95,V103)</f>
        <v>0</v>
      </c>
      <c r="W4" s="16">
        <f t="shared" ref="W4:W26" si="3">SUM(R4:V4)</f>
        <v>10511923000</v>
      </c>
      <c r="X4" s="17"/>
      <c r="Y4" s="16">
        <f>SUM(Y5,Y21,Y25,Y30,Y53,Y66,Y84,Y91,Y95,Y103)</f>
        <v>9795900800</v>
      </c>
      <c r="Z4" s="16">
        <f>SUM(Z5,Z21,Z25,Z30,Z53,Z66,Z84,Z91,Z95,Z103)</f>
        <v>0</v>
      </c>
      <c r="AA4" s="16">
        <f>SUM(AA5,AA21,AA25,AA30,AA53,AA66,AA84,AA91,AA95,AA103)</f>
        <v>0</v>
      </c>
      <c r="AB4" s="16">
        <f>SUM(AB5,AB21,AB25,AB30,AB53,AB66,AB84,AB91,AB95,AB103)</f>
        <v>0</v>
      </c>
      <c r="AC4" s="16">
        <f>SUM(AC5,AC21,AC25,AC30,AC53,AC66,AC84,AC91,AC95,AC103)</f>
        <v>0</v>
      </c>
      <c r="AD4" s="16">
        <f t="shared" ref="AD4:AD44" si="4">SUM(Y4:AC4)</f>
        <v>9795900800</v>
      </c>
      <c r="AE4" s="16">
        <f t="shared" ref="AE4:AL4" si="5">SUM(AE5,AE21,AE25,AE30,AE53,AE66,AE84,AE91,AE95,AE103)</f>
        <v>7568321000</v>
      </c>
      <c r="AF4" s="16">
        <f t="shared" si="5"/>
        <v>0</v>
      </c>
      <c r="AG4" s="16">
        <f t="shared" si="5"/>
        <v>1168827000</v>
      </c>
      <c r="AH4" s="16">
        <f t="shared" si="5"/>
        <v>0</v>
      </c>
      <c r="AI4" s="16">
        <f t="shared" si="5"/>
        <v>0</v>
      </c>
      <c r="AJ4" s="16">
        <f t="shared" si="5"/>
        <v>0</v>
      </c>
      <c r="AK4" s="16">
        <f t="shared" si="5"/>
        <v>0</v>
      </c>
      <c r="AL4" s="16">
        <f t="shared" si="5"/>
        <v>60000000</v>
      </c>
      <c r="AM4" s="16">
        <f t="shared" ref="AM4:AM44" si="6">SUM(AE4:AL4)</f>
        <v>8797148000</v>
      </c>
      <c r="AN4" s="16">
        <f t="shared" ref="AN4:AU4" si="7">SUM(AN5,AN21,AN25,AN30,AN53,AN66,AN84,AN91,AN95,AN103)</f>
        <v>7568321000</v>
      </c>
      <c r="AO4" s="16">
        <f t="shared" si="7"/>
        <v>0</v>
      </c>
      <c r="AP4" s="16">
        <f t="shared" si="7"/>
        <v>1168827000</v>
      </c>
      <c r="AQ4" s="16">
        <f t="shared" si="7"/>
        <v>0</v>
      </c>
      <c r="AR4" s="16">
        <f t="shared" si="7"/>
        <v>0</v>
      </c>
      <c r="AS4" s="16">
        <f t="shared" si="7"/>
        <v>0</v>
      </c>
      <c r="AT4" s="16">
        <f t="shared" si="7"/>
        <v>0</v>
      </c>
      <c r="AU4" s="16">
        <f t="shared" si="7"/>
        <v>60000000</v>
      </c>
      <c r="AV4" s="16">
        <f t="shared" ref="AV4:AV44" si="8">SUM(AN4:AU4)</f>
        <v>8797148000</v>
      </c>
      <c r="AW4" s="16">
        <f t="shared" ref="AW4:BD4" si="9">SUM(AW5,AW21,AW25,AW30,AW53,AW66,AW84,AW91,AW95,AW103)</f>
        <v>8087741000</v>
      </c>
      <c r="AX4" s="16">
        <f t="shared" si="9"/>
        <v>0</v>
      </c>
      <c r="AY4" s="16">
        <f t="shared" si="9"/>
        <v>1168827000</v>
      </c>
      <c r="AZ4" s="16">
        <f t="shared" si="9"/>
        <v>0</v>
      </c>
      <c r="BA4" s="16">
        <f t="shared" si="9"/>
        <v>0</v>
      </c>
      <c r="BB4" s="16">
        <f t="shared" si="9"/>
        <v>0</v>
      </c>
      <c r="BC4" s="16">
        <f t="shared" si="9"/>
        <v>0</v>
      </c>
      <c r="BD4" s="16">
        <f t="shared" si="9"/>
        <v>80000000</v>
      </c>
      <c r="BE4" s="16">
        <f t="shared" ref="BE4:BE44" si="10">SUM(AW4:BD4)</f>
        <v>9336568000</v>
      </c>
      <c r="BF4" s="16">
        <f t="shared" ref="BF4:BM4" si="11">SUM(BF5,BF21,BF25,BF30,BF53,BF66,BF84,BF91,BF95,BF103)</f>
        <v>8087741000</v>
      </c>
      <c r="BG4" s="16">
        <f t="shared" si="11"/>
        <v>0</v>
      </c>
      <c r="BH4" s="16">
        <f t="shared" si="11"/>
        <v>1168827000</v>
      </c>
      <c r="BI4" s="16">
        <f t="shared" si="11"/>
        <v>0</v>
      </c>
      <c r="BJ4" s="16">
        <f t="shared" si="11"/>
        <v>0</v>
      </c>
      <c r="BK4" s="16">
        <f t="shared" si="11"/>
        <v>0</v>
      </c>
      <c r="BL4" s="16">
        <f t="shared" si="11"/>
        <v>0</v>
      </c>
      <c r="BM4" s="16">
        <f t="shared" si="11"/>
        <v>80000000</v>
      </c>
      <c r="BN4" s="16">
        <f t="shared" ref="BN4:BN44" si="12">SUM(BF4:BM4)</f>
        <v>9336568000</v>
      </c>
      <c r="BO4" s="16">
        <f t="shared" ref="BO4:BV4" si="13">SUM(BO5,BO21,BO25,BO30,BO53,BO66,BO84,BO91,BO95,BO103)</f>
        <v>8087741000</v>
      </c>
      <c r="BP4" s="16">
        <f t="shared" si="13"/>
        <v>0</v>
      </c>
      <c r="BQ4" s="16">
        <f t="shared" si="13"/>
        <v>1168827000</v>
      </c>
      <c r="BR4" s="16">
        <f t="shared" si="13"/>
        <v>0</v>
      </c>
      <c r="BS4" s="16">
        <f t="shared" si="13"/>
        <v>0</v>
      </c>
      <c r="BT4" s="16">
        <f t="shared" si="13"/>
        <v>0</v>
      </c>
      <c r="BU4" s="16">
        <f t="shared" si="13"/>
        <v>0</v>
      </c>
      <c r="BV4" s="16">
        <f t="shared" si="13"/>
        <v>80000000</v>
      </c>
      <c r="BW4" s="16">
        <f t="shared" ref="BW4:BW44" si="14">SUM(BO4:BV4)</f>
        <v>9336568000</v>
      </c>
      <c r="BX4" s="16">
        <f t="shared" ref="BX4" si="15">SUM(BX5,BX21,BX25,BX30,BX53,BX66,BX84,BX91,BX95,BX103)</f>
        <v>9336568000</v>
      </c>
      <c r="BY4" s="16">
        <f t="shared" ref="BY4:BY16" si="16">BX4-BW4</f>
        <v>0</v>
      </c>
      <c r="BZ4" s="16"/>
    </row>
    <row r="5" spans="1:78" ht="32.25" outlineLevel="1" thickBot="1" x14ac:dyDescent="0.25">
      <c r="A5" s="19">
        <v>8.9618055555555562E-2</v>
      </c>
      <c r="B5" s="20">
        <f>LEN(A5)</f>
        <v>18</v>
      </c>
      <c r="C5" s="21" t="s">
        <v>94</v>
      </c>
      <c r="D5" s="23">
        <f>SUM(D6,D13,D18)</f>
        <v>696373000</v>
      </c>
      <c r="E5" s="23">
        <f>SUM(E6,E13,E18)</f>
        <v>0</v>
      </c>
      <c r="F5" s="53"/>
      <c r="G5" s="23">
        <f t="shared" si="0"/>
        <v>696373000</v>
      </c>
      <c r="H5" s="50"/>
      <c r="I5" s="23"/>
      <c r="J5" s="22">
        <f>SUM(J6,J13,J18)</f>
        <v>222450000</v>
      </c>
      <c r="K5" s="22">
        <f>SUM(K6,K13,K18)</f>
        <v>0</v>
      </c>
      <c r="L5" s="22">
        <f>SUM(L6,L13,L18)</f>
        <v>490000000</v>
      </c>
      <c r="M5" s="22">
        <f>SUM(M6,M13,M18)</f>
        <v>0</v>
      </c>
      <c r="N5" s="22">
        <f>SUM(N6,N13,N18)</f>
        <v>0</v>
      </c>
      <c r="O5" s="22">
        <f t="shared" si="1"/>
        <v>712450000</v>
      </c>
      <c r="P5" s="24">
        <f t="shared" si="2"/>
        <v>16077000</v>
      </c>
      <c r="Q5" s="23"/>
      <c r="R5" s="22">
        <f>SUM(R6,R13,R18)</f>
        <v>255500000</v>
      </c>
      <c r="S5" s="22">
        <f>SUM(S6,S13,S18)</f>
        <v>0</v>
      </c>
      <c r="T5" s="22">
        <f>SUM(T6,T13,T18)</f>
        <v>490000000</v>
      </c>
      <c r="U5" s="22">
        <f>SUM(U6,U13,U18)</f>
        <v>0</v>
      </c>
      <c r="V5" s="22">
        <f>SUM(V6,V13,V18)</f>
        <v>0</v>
      </c>
      <c r="W5" s="22">
        <f t="shared" si="3"/>
        <v>745500000</v>
      </c>
      <c r="X5" s="23"/>
      <c r="Y5" s="22">
        <f>SUM(Y6,Y13,Y18)</f>
        <v>430983000</v>
      </c>
      <c r="Z5" s="22">
        <f>SUM(Z6,Z13,Z18)</f>
        <v>0</v>
      </c>
      <c r="AA5" s="22">
        <f>SUM(AA6,AA13,AA18)</f>
        <v>0</v>
      </c>
      <c r="AB5" s="22">
        <f>SUM(AB6,AB13,AB18)</f>
        <v>0</v>
      </c>
      <c r="AC5" s="22">
        <f>SUM(AC6,AC13,AC18)</f>
        <v>0</v>
      </c>
      <c r="AD5" s="22">
        <f t="shared" si="4"/>
        <v>430983000</v>
      </c>
      <c r="AE5" s="22">
        <f t="shared" ref="AE5:AL5" si="17">SUM(AE6,AE13,AE18)</f>
        <v>296643000</v>
      </c>
      <c r="AF5" s="22">
        <f t="shared" si="17"/>
        <v>0</v>
      </c>
      <c r="AG5" s="22">
        <f t="shared" si="17"/>
        <v>470000000</v>
      </c>
      <c r="AH5" s="22">
        <f t="shared" si="17"/>
        <v>0</v>
      </c>
      <c r="AI5" s="22">
        <f t="shared" si="17"/>
        <v>0</v>
      </c>
      <c r="AJ5" s="22">
        <f t="shared" si="17"/>
        <v>0</v>
      </c>
      <c r="AK5" s="22">
        <f t="shared" si="17"/>
        <v>0</v>
      </c>
      <c r="AL5" s="22">
        <f t="shared" si="17"/>
        <v>0</v>
      </c>
      <c r="AM5" s="22">
        <f t="shared" si="6"/>
        <v>766643000</v>
      </c>
      <c r="AN5" s="22">
        <f t="shared" ref="AN5:AU5" si="18">SUM(AN6,AN13,AN18)</f>
        <v>296643000</v>
      </c>
      <c r="AO5" s="22">
        <f t="shared" si="18"/>
        <v>0</v>
      </c>
      <c r="AP5" s="22">
        <f t="shared" si="18"/>
        <v>470000000</v>
      </c>
      <c r="AQ5" s="22">
        <f t="shared" si="18"/>
        <v>0</v>
      </c>
      <c r="AR5" s="22">
        <f t="shared" si="18"/>
        <v>0</v>
      </c>
      <c r="AS5" s="22">
        <f t="shared" si="18"/>
        <v>0</v>
      </c>
      <c r="AT5" s="22">
        <f t="shared" si="18"/>
        <v>0</v>
      </c>
      <c r="AU5" s="22">
        <f t="shared" si="18"/>
        <v>0</v>
      </c>
      <c r="AV5" s="22">
        <f t="shared" si="8"/>
        <v>766643000</v>
      </c>
      <c r="AW5" s="22">
        <f t="shared" ref="AW5:BD5" si="19">SUM(AW6,AW13,AW18)</f>
        <v>297843000</v>
      </c>
      <c r="AX5" s="22">
        <f t="shared" si="19"/>
        <v>0</v>
      </c>
      <c r="AY5" s="22">
        <f t="shared" si="19"/>
        <v>470000000</v>
      </c>
      <c r="AZ5" s="22">
        <f t="shared" si="19"/>
        <v>0</v>
      </c>
      <c r="BA5" s="22">
        <f t="shared" si="19"/>
        <v>0</v>
      </c>
      <c r="BB5" s="22">
        <f t="shared" si="19"/>
        <v>0</v>
      </c>
      <c r="BC5" s="22">
        <f t="shared" si="19"/>
        <v>0</v>
      </c>
      <c r="BD5" s="22">
        <f t="shared" si="19"/>
        <v>0</v>
      </c>
      <c r="BE5" s="22">
        <f t="shared" si="10"/>
        <v>767843000</v>
      </c>
      <c r="BF5" s="22">
        <f t="shared" ref="BF5:BM5" si="20">SUM(BF6,BF13,BF18)</f>
        <v>297843000</v>
      </c>
      <c r="BG5" s="22">
        <f t="shared" si="20"/>
        <v>0</v>
      </c>
      <c r="BH5" s="22">
        <f t="shared" si="20"/>
        <v>470000000</v>
      </c>
      <c r="BI5" s="22">
        <f t="shared" si="20"/>
        <v>0</v>
      </c>
      <c r="BJ5" s="22">
        <f t="shared" si="20"/>
        <v>0</v>
      </c>
      <c r="BK5" s="22">
        <f t="shared" si="20"/>
        <v>0</v>
      </c>
      <c r="BL5" s="22">
        <f t="shared" si="20"/>
        <v>0</v>
      </c>
      <c r="BM5" s="22">
        <f t="shared" si="20"/>
        <v>0</v>
      </c>
      <c r="BN5" s="22">
        <f t="shared" si="12"/>
        <v>767843000</v>
      </c>
      <c r="BO5" s="22">
        <f t="shared" ref="BO5:BV5" si="21">SUM(BO6,BO13,BO18)</f>
        <v>297843000</v>
      </c>
      <c r="BP5" s="22">
        <f t="shared" si="21"/>
        <v>0</v>
      </c>
      <c r="BQ5" s="22">
        <f t="shared" si="21"/>
        <v>470000000</v>
      </c>
      <c r="BR5" s="22">
        <f t="shared" si="21"/>
        <v>0</v>
      </c>
      <c r="BS5" s="22">
        <f t="shared" si="21"/>
        <v>0</v>
      </c>
      <c r="BT5" s="22">
        <f t="shared" si="21"/>
        <v>0</v>
      </c>
      <c r="BU5" s="22">
        <f t="shared" si="21"/>
        <v>0</v>
      </c>
      <c r="BV5" s="22">
        <f t="shared" si="21"/>
        <v>0</v>
      </c>
      <c r="BW5" s="22">
        <f t="shared" si="14"/>
        <v>767843000</v>
      </c>
      <c r="BX5" s="22">
        <f t="shared" ref="BX5" si="22">SUM(BX6,BX13,BX18)</f>
        <v>767843000</v>
      </c>
      <c r="BY5" s="22">
        <f t="shared" si="16"/>
        <v>0</v>
      </c>
      <c r="BZ5" s="22"/>
    </row>
    <row r="6" spans="1:78" ht="79.5" outlineLevel="2" thickBot="1" x14ac:dyDescent="0.25">
      <c r="A6" s="25" t="s">
        <v>95</v>
      </c>
      <c r="B6" s="26">
        <f t="shared" ref="B6:B72" si="23">LEN(A6)</f>
        <v>12</v>
      </c>
      <c r="C6" s="46" t="s">
        <v>96</v>
      </c>
      <c r="D6" s="28">
        <f>SUM(D7,D9,D11)</f>
        <v>66615000</v>
      </c>
      <c r="E6" s="28">
        <f>SUM(E7,E9,E11)</f>
        <v>0</v>
      </c>
      <c r="F6" s="54"/>
      <c r="G6" s="28">
        <f t="shared" si="0"/>
        <v>66615000</v>
      </c>
      <c r="H6" s="51"/>
      <c r="I6" s="28"/>
      <c r="J6" s="27">
        <f>SUM(J7,J9,J11)</f>
        <v>69400000</v>
      </c>
      <c r="K6" s="27">
        <f>SUM(K7,K9,K11)</f>
        <v>0</v>
      </c>
      <c r="L6" s="27">
        <f>SUM(L7,L9,L11)</f>
        <v>0</v>
      </c>
      <c r="M6" s="27">
        <f>SUM(M7,M9,M11)</f>
        <v>0</v>
      </c>
      <c r="N6" s="27">
        <f>SUM(N7,N9,N11)</f>
        <v>0</v>
      </c>
      <c r="O6" s="27">
        <f t="shared" si="1"/>
        <v>69400000</v>
      </c>
      <c r="P6" s="29">
        <f t="shared" si="2"/>
        <v>2785000</v>
      </c>
      <c r="Q6" s="28"/>
      <c r="R6" s="27">
        <f>SUM(R7,R9,R11)</f>
        <v>69400000</v>
      </c>
      <c r="S6" s="27">
        <f>SUM(S7,S9,S11)</f>
        <v>0</v>
      </c>
      <c r="T6" s="27">
        <f>SUM(T7,T9,T11)</f>
        <v>0</v>
      </c>
      <c r="U6" s="27">
        <f>SUM(U7,U9,U11)</f>
        <v>0</v>
      </c>
      <c r="V6" s="27">
        <f>SUM(V7,V9,V11)</f>
        <v>0</v>
      </c>
      <c r="W6" s="27">
        <f t="shared" si="3"/>
        <v>69400000</v>
      </c>
      <c r="X6" s="28"/>
      <c r="Y6" s="27">
        <f>SUM(Y7,Y9,Y11)</f>
        <v>194883000</v>
      </c>
      <c r="Z6" s="27">
        <f>SUM(Z7,Z9,Z11)</f>
        <v>0</v>
      </c>
      <c r="AA6" s="27">
        <f>SUM(AA7,AA9,AA11)</f>
        <v>0</v>
      </c>
      <c r="AB6" s="27">
        <f>SUM(AB7,AB9,AB11)</f>
        <v>0</v>
      </c>
      <c r="AC6" s="27">
        <f>SUM(AC7,AC9,AC11)</f>
        <v>0</v>
      </c>
      <c r="AD6" s="27">
        <f t="shared" si="4"/>
        <v>194883000</v>
      </c>
      <c r="AE6" s="27">
        <f t="shared" ref="AE6:AL6" si="24">SUM(AE7,AE9,AE11)</f>
        <v>144883000</v>
      </c>
      <c r="AF6" s="27">
        <f t="shared" si="24"/>
        <v>0</v>
      </c>
      <c r="AG6" s="27">
        <f t="shared" si="24"/>
        <v>0</v>
      </c>
      <c r="AH6" s="27">
        <f t="shared" si="24"/>
        <v>0</v>
      </c>
      <c r="AI6" s="27">
        <f t="shared" si="24"/>
        <v>0</v>
      </c>
      <c r="AJ6" s="27">
        <f t="shared" si="24"/>
        <v>0</v>
      </c>
      <c r="AK6" s="27">
        <f t="shared" si="24"/>
        <v>0</v>
      </c>
      <c r="AL6" s="27">
        <f t="shared" si="24"/>
        <v>0</v>
      </c>
      <c r="AM6" s="27">
        <f t="shared" si="6"/>
        <v>144883000</v>
      </c>
      <c r="AN6" s="27">
        <f t="shared" ref="AN6:AU6" si="25">SUM(AN7,AN9,AN11)</f>
        <v>144883000</v>
      </c>
      <c r="AO6" s="27">
        <f t="shared" si="25"/>
        <v>0</v>
      </c>
      <c r="AP6" s="27">
        <f t="shared" si="25"/>
        <v>0</v>
      </c>
      <c r="AQ6" s="27">
        <f t="shared" si="25"/>
        <v>0</v>
      </c>
      <c r="AR6" s="27">
        <f t="shared" si="25"/>
        <v>0</v>
      </c>
      <c r="AS6" s="27">
        <f t="shared" si="25"/>
        <v>0</v>
      </c>
      <c r="AT6" s="27">
        <f t="shared" si="25"/>
        <v>0</v>
      </c>
      <c r="AU6" s="27">
        <f t="shared" si="25"/>
        <v>0</v>
      </c>
      <c r="AV6" s="27">
        <f t="shared" si="8"/>
        <v>144883000</v>
      </c>
      <c r="AW6" s="27">
        <f t="shared" ref="AW6:BD6" si="26">SUM(AW7,AW9,AW11)</f>
        <v>146083000</v>
      </c>
      <c r="AX6" s="27">
        <f t="shared" si="26"/>
        <v>0</v>
      </c>
      <c r="AY6" s="27">
        <f t="shared" si="26"/>
        <v>0</v>
      </c>
      <c r="AZ6" s="27">
        <f t="shared" si="26"/>
        <v>0</v>
      </c>
      <c r="BA6" s="27">
        <f t="shared" si="26"/>
        <v>0</v>
      </c>
      <c r="BB6" s="27">
        <f t="shared" si="26"/>
        <v>0</v>
      </c>
      <c r="BC6" s="27">
        <f t="shared" si="26"/>
        <v>0</v>
      </c>
      <c r="BD6" s="27">
        <f t="shared" si="26"/>
        <v>0</v>
      </c>
      <c r="BE6" s="27">
        <f t="shared" si="10"/>
        <v>146083000</v>
      </c>
      <c r="BF6" s="27">
        <f t="shared" ref="BF6:BM6" si="27">SUM(BF7,BF9,BF11)</f>
        <v>146083000</v>
      </c>
      <c r="BG6" s="27">
        <f t="shared" si="27"/>
        <v>0</v>
      </c>
      <c r="BH6" s="27">
        <f t="shared" si="27"/>
        <v>0</v>
      </c>
      <c r="BI6" s="27">
        <f t="shared" si="27"/>
        <v>0</v>
      </c>
      <c r="BJ6" s="27">
        <f t="shared" si="27"/>
        <v>0</v>
      </c>
      <c r="BK6" s="27">
        <f t="shared" si="27"/>
        <v>0</v>
      </c>
      <c r="BL6" s="27">
        <f t="shared" si="27"/>
        <v>0</v>
      </c>
      <c r="BM6" s="27">
        <f t="shared" si="27"/>
        <v>0</v>
      </c>
      <c r="BN6" s="27">
        <f t="shared" si="12"/>
        <v>146083000</v>
      </c>
      <c r="BO6" s="27">
        <f t="shared" ref="BO6:BV6" si="28">SUM(BO7,BO9,BO11)</f>
        <v>146083000</v>
      </c>
      <c r="BP6" s="27">
        <f t="shared" si="28"/>
        <v>0</v>
      </c>
      <c r="BQ6" s="27">
        <f t="shared" si="28"/>
        <v>0</v>
      </c>
      <c r="BR6" s="27">
        <f t="shared" si="28"/>
        <v>0</v>
      </c>
      <c r="BS6" s="27">
        <f t="shared" si="28"/>
        <v>0</v>
      </c>
      <c r="BT6" s="27">
        <f t="shared" si="28"/>
        <v>0</v>
      </c>
      <c r="BU6" s="27">
        <f t="shared" si="28"/>
        <v>0</v>
      </c>
      <c r="BV6" s="27">
        <f t="shared" si="28"/>
        <v>0</v>
      </c>
      <c r="BW6" s="27">
        <f t="shared" si="14"/>
        <v>146083000</v>
      </c>
      <c r="BX6" s="27">
        <f t="shared" ref="BX6" si="29">SUM(BX7,BX9,BX11)</f>
        <v>146083000</v>
      </c>
      <c r="BY6" s="27">
        <f t="shared" si="16"/>
        <v>0</v>
      </c>
      <c r="BZ6" s="27"/>
    </row>
    <row r="7" spans="1:78" ht="32.25" outlineLevel="3" collapsed="1" thickBot="1" x14ac:dyDescent="0.25">
      <c r="A7" s="30" t="s">
        <v>97</v>
      </c>
      <c r="B7" s="31">
        <f t="shared" si="23"/>
        <v>15</v>
      </c>
      <c r="C7" s="32" t="s">
        <v>98</v>
      </c>
      <c r="D7" s="34">
        <v>18780000</v>
      </c>
      <c r="E7" s="34"/>
      <c r="F7" s="55"/>
      <c r="G7" s="34">
        <f t="shared" si="0"/>
        <v>18780000</v>
      </c>
      <c r="H7" s="33"/>
      <c r="I7" s="34"/>
      <c r="J7" s="35">
        <f>SUM(J8)</f>
        <v>20000000</v>
      </c>
      <c r="K7" s="35">
        <f>SUM(K8)</f>
        <v>0</v>
      </c>
      <c r="L7" s="35">
        <f>SUM(L8)</f>
        <v>0</v>
      </c>
      <c r="M7" s="35">
        <f>SUM(M8)</f>
        <v>0</v>
      </c>
      <c r="N7" s="35">
        <f>SUM(N8)</f>
        <v>0</v>
      </c>
      <c r="O7" s="35">
        <f t="shared" si="1"/>
        <v>20000000</v>
      </c>
      <c r="P7" s="36">
        <f t="shared" si="2"/>
        <v>1220000</v>
      </c>
      <c r="Q7" s="34"/>
      <c r="R7" s="35">
        <f>SUM(R8)</f>
        <v>20000000</v>
      </c>
      <c r="S7" s="35">
        <f>SUM(S8)</f>
        <v>0</v>
      </c>
      <c r="T7" s="35">
        <f>SUM(T8)</f>
        <v>0</v>
      </c>
      <c r="U7" s="35">
        <f>SUM(U8)</f>
        <v>0</v>
      </c>
      <c r="V7" s="35">
        <f>SUM(V8)</f>
        <v>0</v>
      </c>
      <c r="W7" s="35">
        <f t="shared" si="3"/>
        <v>20000000</v>
      </c>
      <c r="X7" s="34"/>
      <c r="Y7" s="35">
        <v>21500000</v>
      </c>
      <c r="Z7" s="35">
        <f>SUM(Z8)</f>
        <v>0</v>
      </c>
      <c r="AA7" s="35">
        <f>SUM(AA8)</f>
        <v>0</v>
      </c>
      <c r="AB7" s="35">
        <f>SUM(AB8)</f>
        <v>0</v>
      </c>
      <c r="AC7" s="35">
        <f>SUM(AC8)</f>
        <v>0</v>
      </c>
      <c r="AD7" s="35">
        <f t="shared" si="4"/>
        <v>21500000</v>
      </c>
      <c r="AE7" s="35">
        <v>21500000</v>
      </c>
      <c r="AF7" s="35">
        <f t="shared" ref="AF7:AL7" si="30">SUM(AF8)</f>
        <v>0</v>
      </c>
      <c r="AG7" s="35">
        <f t="shared" si="30"/>
        <v>0</v>
      </c>
      <c r="AH7" s="35">
        <f t="shared" si="30"/>
        <v>0</v>
      </c>
      <c r="AI7" s="35">
        <f t="shared" si="30"/>
        <v>0</v>
      </c>
      <c r="AJ7" s="35">
        <f t="shared" si="30"/>
        <v>0</v>
      </c>
      <c r="AK7" s="35">
        <f t="shared" si="30"/>
        <v>0</v>
      </c>
      <c r="AL7" s="35">
        <f t="shared" si="30"/>
        <v>0</v>
      </c>
      <c r="AM7" s="35">
        <f t="shared" si="6"/>
        <v>21500000</v>
      </c>
      <c r="AN7" s="35">
        <v>21500000</v>
      </c>
      <c r="AO7" s="35">
        <f t="shared" ref="AO7:AU7" si="31">SUM(AO8)</f>
        <v>0</v>
      </c>
      <c r="AP7" s="35">
        <f t="shared" si="31"/>
        <v>0</v>
      </c>
      <c r="AQ7" s="35">
        <f t="shared" si="31"/>
        <v>0</v>
      </c>
      <c r="AR7" s="35">
        <f t="shared" si="31"/>
        <v>0</v>
      </c>
      <c r="AS7" s="35">
        <f t="shared" si="31"/>
        <v>0</v>
      </c>
      <c r="AT7" s="35">
        <f t="shared" si="31"/>
        <v>0</v>
      </c>
      <c r="AU7" s="35">
        <f t="shared" si="31"/>
        <v>0</v>
      </c>
      <c r="AV7" s="35">
        <f t="shared" si="8"/>
        <v>21500000</v>
      </c>
      <c r="AW7" s="35">
        <f>21500000+1200000</f>
        <v>22700000</v>
      </c>
      <c r="AX7" s="35">
        <f t="shared" ref="AX7:BD7" si="32">SUM(AX8)</f>
        <v>0</v>
      </c>
      <c r="AY7" s="35">
        <f t="shared" si="32"/>
        <v>0</v>
      </c>
      <c r="AZ7" s="35">
        <f t="shared" si="32"/>
        <v>0</v>
      </c>
      <c r="BA7" s="35">
        <f t="shared" si="32"/>
        <v>0</v>
      </c>
      <c r="BB7" s="35">
        <f t="shared" si="32"/>
        <v>0</v>
      </c>
      <c r="BC7" s="35">
        <f t="shared" si="32"/>
        <v>0</v>
      </c>
      <c r="BD7" s="35">
        <f t="shared" si="32"/>
        <v>0</v>
      </c>
      <c r="BE7" s="35">
        <f t="shared" si="10"/>
        <v>22700000</v>
      </c>
      <c r="BF7" s="35">
        <f>21500000+1200000</f>
        <v>22700000</v>
      </c>
      <c r="BG7" s="35">
        <f t="shared" ref="BG7:BM7" si="33">SUM(BG8)</f>
        <v>0</v>
      </c>
      <c r="BH7" s="35">
        <f t="shared" si="33"/>
        <v>0</v>
      </c>
      <c r="BI7" s="35">
        <f t="shared" si="33"/>
        <v>0</v>
      </c>
      <c r="BJ7" s="35">
        <f t="shared" si="33"/>
        <v>0</v>
      </c>
      <c r="BK7" s="35">
        <f t="shared" si="33"/>
        <v>0</v>
      </c>
      <c r="BL7" s="35">
        <f t="shared" si="33"/>
        <v>0</v>
      </c>
      <c r="BM7" s="35">
        <f t="shared" si="33"/>
        <v>0</v>
      </c>
      <c r="BN7" s="35">
        <f t="shared" si="12"/>
        <v>22700000</v>
      </c>
      <c r="BO7" s="35">
        <f>21500000+1200000</f>
        <v>22700000</v>
      </c>
      <c r="BP7" s="35">
        <f t="shared" ref="BP7:BV7" si="34">SUM(BP8)</f>
        <v>0</v>
      </c>
      <c r="BQ7" s="35">
        <f t="shared" si="34"/>
        <v>0</v>
      </c>
      <c r="BR7" s="35">
        <f t="shared" si="34"/>
        <v>0</v>
      </c>
      <c r="BS7" s="35">
        <f t="shared" si="34"/>
        <v>0</v>
      </c>
      <c r="BT7" s="35">
        <f t="shared" si="34"/>
        <v>0</v>
      </c>
      <c r="BU7" s="35">
        <f t="shared" si="34"/>
        <v>0</v>
      </c>
      <c r="BV7" s="35">
        <f t="shared" si="34"/>
        <v>0</v>
      </c>
      <c r="BW7" s="35">
        <f t="shared" si="14"/>
        <v>22700000</v>
      </c>
      <c r="BX7" s="35">
        <f>BW7</f>
        <v>22700000</v>
      </c>
      <c r="BY7" s="35">
        <f t="shared" si="16"/>
        <v>0</v>
      </c>
      <c r="BZ7" s="35"/>
    </row>
    <row r="8" spans="1:78" ht="15.75" hidden="1" outlineLevel="4" thickBot="1" x14ac:dyDescent="0.25">
      <c r="A8" s="37"/>
      <c r="B8" s="38">
        <f t="shared" si="23"/>
        <v>0</v>
      </c>
      <c r="C8" s="39"/>
      <c r="D8" s="41"/>
      <c r="E8" s="41"/>
      <c r="F8" s="41"/>
      <c r="G8" s="41">
        <f t="shared" si="0"/>
        <v>0</v>
      </c>
      <c r="H8" s="40" t="s">
        <v>29</v>
      </c>
      <c r="I8" s="41">
        <v>1</v>
      </c>
      <c r="J8" s="42">
        <v>20000000</v>
      </c>
      <c r="K8" s="42"/>
      <c r="L8" s="42"/>
      <c r="M8" s="42"/>
      <c r="N8" s="42"/>
      <c r="O8" s="42">
        <f t="shared" si="1"/>
        <v>20000000</v>
      </c>
      <c r="P8" s="43">
        <f t="shared" si="2"/>
        <v>20000000</v>
      </c>
      <c r="Q8" s="41">
        <v>1</v>
      </c>
      <c r="R8" s="42">
        <f>21500000-1500000</f>
        <v>20000000</v>
      </c>
      <c r="S8" s="42"/>
      <c r="T8" s="42"/>
      <c r="U8" s="42"/>
      <c r="V8" s="42"/>
      <c r="W8" s="42">
        <f t="shared" si="3"/>
        <v>20000000</v>
      </c>
      <c r="X8" s="41"/>
      <c r="Y8" s="42"/>
      <c r="Z8" s="42"/>
      <c r="AA8" s="42"/>
      <c r="AB8" s="42"/>
      <c r="AC8" s="42"/>
      <c r="AD8" s="42">
        <f t="shared" si="4"/>
        <v>0</v>
      </c>
      <c r="AE8" s="42"/>
      <c r="AF8" s="42"/>
      <c r="AG8" s="42"/>
      <c r="AH8" s="42"/>
      <c r="AI8" s="42"/>
      <c r="AJ8" s="42"/>
      <c r="AK8" s="42"/>
      <c r="AL8" s="42"/>
      <c r="AM8" s="42">
        <f t="shared" si="6"/>
        <v>0</v>
      </c>
      <c r="AN8" s="42"/>
      <c r="AO8" s="42"/>
      <c r="AP8" s="42"/>
      <c r="AQ8" s="42"/>
      <c r="AR8" s="42"/>
      <c r="AS8" s="42"/>
      <c r="AT8" s="42"/>
      <c r="AU8" s="42"/>
      <c r="AV8" s="42">
        <f t="shared" si="8"/>
        <v>0</v>
      </c>
      <c r="AW8" s="42"/>
      <c r="AX8" s="42"/>
      <c r="AY8" s="42"/>
      <c r="AZ8" s="42"/>
      <c r="BA8" s="42"/>
      <c r="BB8" s="42"/>
      <c r="BC8" s="42"/>
      <c r="BD8" s="42"/>
      <c r="BE8" s="42">
        <f t="shared" si="10"/>
        <v>0</v>
      </c>
      <c r="BF8" s="42"/>
      <c r="BG8" s="42"/>
      <c r="BH8" s="42"/>
      <c r="BI8" s="42"/>
      <c r="BJ8" s="42"/>
      <c r="BK8" s="42"/>
      <c r="BL8" s="42"/>
      <c r="BM8" s="42"/>
      <c r="BN8" s="42">
        <f t="shared" si="12"/>
        <v>0</v>
      </c>
      <c r="BO8" s="42"/>
      <c r="BP8" s="42"/>
      <c r="BQ8" s="42"/>
      <c r="BR8" s="42"/>
      <c r="BS8" s="42"/>
      <c r="BT8" s="42"/>
      <c r="BU8" s="42"/>
      <c r="BV8" s="42"/>
      <c r="BW8" s="42">
        <f t="shared" si="14"/>
        <v>0</v>
      </c>
      <c r="BX8" s="42"/>
      <c r="BY8" s="42">
        <f t="shared" si="16"/>
        <v>0</v>
      </c>
      <c r="BZ8" s="42"/>
    </row>
    <row r="9" spans="1:78" ht="32.25" outlineLevel="3" collapsed="1" thickBot="1" x14ac:dyDescent="0.25">
      <c r="A9" s="30" t="s">
        <v>99</v>
      </c>
      <c r="B9" s="31">
        <f t="shared" si="23"/>
        <v>15</v>
      </c>
      <c r="C9" s="32" t="s">
        <v>100</v>
      </c>
      <c r="D9" s="34">
        <v>32200000</v>
      </c>
      <c r="E9" s="34"/>
      <c r="F9" s="55"/>
      <c r="G9" s="34">
        <f t="shared" si="0"/>
        <v>32200000</v>
      </c>
      <c r="H9" s="33"/>
      <c r="I9" s="34"/>
      <c r="J9" s="35">
        <f>SUM(J10:J10)</f>
        <v>32600000</v>
      </c>
      <c r="K9" s="35">
        <f>SUM(K10:K10)</f>
        <v>0</v>
      </c>
      <c r="L9" s="35">
        <f>SUM(L10:L10)</f>
        <v>0</v>
      </c>
      <c r="M9" s="35">
        <f>SUM(M10:M10)</f>
        <v>0</v>
      </c>
      <c r="N9" s="35">
        <f>SUM(N10:N10)</f>
        <v>0</v>
      </c>
      <c r="O9" s="35">
        <f t="shared" si="1"/>
        <v>32600000</v>
      </c>
      <c r="P9" s="36">
        <f t="shared" si="2"/>
        <v>400000</v>
      </c>
      <c r="Q9" s="34"/>
      <c r="R9" s="35">
        <f>SUM(R10:R10)</f>
        <v>32600000</v>
      </c>
      <c r="S9" s="35">
        <f>SUM(S10:S10)</f>
        <v>0</v>
      </c>
      <c r="T9" s="35">
        <f>SUM(T10:T10)</f>
        <v>0</v>
      </c>
      <c r="U9" s="35">
        <f>SUM(U10:U10)</f>
        <v>0</v>
      </c>
      <c r="V9" s="35">
        <f>SUM(V10:V10)</f>
        <v>0</v>
      </c>
      <c r="W9" s="35">
        <f t="shared" si="3"/>
        <v>32600000</v>
      </c>
      <c r="X9" s="34"/>
      <c r="Y9" s="35">
        <v>150000000</v>
      </c>
      <c r="Z9" s="35">
        <f>SUM(Z10:Z10)</f>
        <v>0</v>
      </c>
      <c r="AA9" s="35">
        <f>SUM(AA10:AA10)</f>
        <v>0</v>
      </c>
      <c r="AB9" s="35">
        <f>SUM(AB10:AB10)</f>
        <v>0</v>
      </c>
      <c r="AC9" s="35">
        <f>SUM(AC10:AC10)</f>
        <v>0</v>
      </c>
      <c r="AD9" s="35">
        <f t="shared" si="4"/>
        <v>150000000</v>
      </c>
      <c r="AE9" s="35">
        <f>150000000-50000000</f>
        <v>100000000</v>
      </c>
      <c r="AF9" s="35">
        <f t="shared" ref="AF9:AL9" si="35">SUM(AF10:AF10)</f>
        <v>0</v>
      </c>
      <c r="AG9" s="35">
        <f t="shared" si="35"/>
        <v>0</v>
      </c>
      <c r="AH9" s="35">
        <f t="shared" si="35"/>
        <v>0</v>
      </c>
      <c r="AI9" s="35">
        <f t="shared" si="35"/>
        <v>0</v>
      </c>
      <c r="AJ9" s="35">
        <f t="shared" si="35"/>
        <v>0</v>
      </c>
      <c r="AK9" s="35">
        <f t="shared" si="35"/>
        <v>0</v>
      </c>
      <c r="AL9" s="35">
        <f t="shared" si="35"/>
        <v>0</v>
      </c>
      <c r="AM9" s="35">
        <f t="shared" si="6"/>
        <v>100000000</v>
      </c>
      <c r="AN9" s="35">
        <f>150000000-50000000</f>
        <v>100000000</v>
      </c>
      <c r="AO9" s="35">
        <f t="shared" ref="AO9:AU9" si="36">SUM(AO10:AO10)</f>
        <v>0</v>
      </c>
      <c r="AP9" s="35">
        <f t="shared" si="36"/>
        <v>0</v>
      </c>
      <c r="AQ9" s="35">
        <f t="shared" si="36"/>
        <v>0</v>
      </c>
      <c r="AR9" s="35">
        <f t="shared" si="36"/>
        <v>0</v>
      </c>
      <c r="AS9" s="35">
        <f t="shared" si="36"/>
        <v>0</v>
      </c>
      <c r="AT9" s="35">
        <f t="shared" si="36"/>
        <v>0</v>
      </c>
      <c r="AU9" s="35">
        <f t="shared" si="36"/>
        <v>0</v>
      </c>
      <c r="AV9" s="35">
        <f t="shared" si="8"/>
        <v>100000000</v>
      </c>
      <c r="AW9" s="35">
        <f>150000000-50000000</f>
        <v>100000000</v>
      </c>
      <c r="AX9" s="35">
        <f t="shared" ref="AX9:BD9" si="37">SUM(AX10:AX10)</f>
        <v>0</v>
      </c>
      <c r="AY9" s="35">
        <f t="shared" si="37"/>
        <v>0</v>
      </c>
      <c r="AZ9" s="35">
        <f t="shared" si="37"/>
        <v>0</v>
      </c>
      <c r="BA9" s="35">
        <f t="shared" si="37"/>
        <v>0</v>
      </c>
      <c r="BB9" s="35">
        <f t="shared" si="37"/>
        <v>0</v>
      </c>
      <c r="BC9" s="35">
        <f t="shared" si="37"/>
        <v>0</v>
      </c>
      <c r="BD9" s="35">
        <f t="shared" si="37"/>
        <v>0</v>
      </c>
      <c r="BE9" s="35">
        <f t="shared" si="10"/>
        <v>100000000</v>
      </c>
      <c r="BF9" s="35">
        <f>150000000-50000000</f>
        <v>100000000</v>
      </c>
      <c r="BG9" s="35">
        <f t="shared" ref="BG9:BM9" si="38">SUM(BG10:BG10)</f>
        <v>0</v>
      </c>
      <c r="BH9" s="35">
        <f t="shared" si="38"/>
        <v>0</v>
      </c>
      <c r="BI9" s="35">
        <f t="shared" si="38"/>
        <v>0</v>
      </c>
      <c r="BJ9" s="35">
        <f t="shared" si="38"/>
        <v>0</v>
      </c>
      <c r="BK9" s="35">
        <f t="shared" si="38"/>
        <v>0</v>
      </c>
      <c r="BL9" s="35">
        <f t="shared" si="38"/>
        <v>0</v>
      </c>
      <c r="BM9" s="35">
        <f t="shared" si="38"/>
        <v>0</v>
      </c>
      <c r="BN9" s="35">
        <f t="shared" si="12"/>
        <v>100000000</v>
      </c>
      <c r="BO9" s="35">
        <f>150000000-50000000</f>
        <v>100000000</v>
      </c>
      <c r="BP9" s="35">
        <f t="shared" ref="BP9:BV9" si="39">SUM(BP10:BP10)</f>
        <v>0</v>
      </c>
      <c r="BQ9" s="35">
        <f t="shared" si="39"/>
        <v>0</v>
      </c>
      <c r="BR9" s="35">
        <f t="shared" si="39"/>
        <v>0</v>
      </c>
      <c r="BS9" s="35">
        <f t="shared" si="39"/>
        <v>0</v>
      </c>
      <c r="BT9" s="35">
        <f t="shared" si="39"/>
        <v>0</v>
      </c>
      <c r="BU9" s="35">
        <f t="shared" si="39"/>
        <v>0</v>
      </c>
      <c r="BV9" s="35">
        <f t="shared" si="39"/>
        <v>0</v>
      </c>
      <c r="BW9" s="35">
        <f t="shared" si="14"/>
        <v>100000000</v>
      </c>
      <c r="BX9" s="35">
        <f>BW9</f>
        <v>100000000</v>
      </c>
      <c r="BY9" s="35">
        <f t="shared" si="16"/>
        <v>0</v>
      </c>
      <c r="BZ9" s="35"/>
    </row>
    <row r="10" spans="1:78" ht="15.75" hidden="1" outlineLevel="4" thickBot="1" x14ac:dyDescent="0.25">
      <c r="A10" s="37"/>
      <c r="B10" s="38">
        <f t="shared" si="23"/>
        <v>0</v>
      </c>
      <c r="C10" s="39"/>
      <c r="D10" s="41"/>
      <c r="E10" s="41"/>
      <c r="F10" s="41"/>
      <c r="G10" s="41">
        <f t="shared" si="0"/>
        <v>0</v>
      </c>
      <c r="H10" s="40" t="s">
        <v>101</v>
      </c>
      <c r="I10" s="41">
        <v>2</v>
      </c>
      <c r="J10" s="42">
        <v>32600000</v>
      </c>
      <c r="K10" s="42"/>
      <c r="L10" s="42"/>
      <c r="M10" s="42"/>
      <c r="N10" s="42"/>
      <c r="O10" s="42">
        <f t="shared" si="1"/>
        <v>32600000</v>
      </c>
      <c r="P10" s="43">
        <f t="shared" si="2"/>
        <v>32600000</v>
      </c>
      <c r="Q10" s="41">
        <f>4-2</f>
        <v>2</v>
      </c>
      <c r="R10" s="42">
        <f>50000000-17400000</f>
        <v>32600000</v>
      </c>
      <c r="S10" s="42"/>
      <c r="T10" s="42"/>
      <c r="U10" s="42"/>
      <c r="V10" s="42"/>
      <c r="W10" s="42">
        <f t="shared" si="3"/>
        <v>32600000</v>
      </c>
      <c r="X10" s="41">
        <f>4-2</f>
        <v>2</v>
      </c>
      <c r="Y10" s="42">
        <f>50000000-17400000</f>
        <v>32600000</v>
      </c>
      <c r="Z10" s="42"/>
      <c r="AA10" s="42"/>
      <c r="AB10" s="42"/>
      <c r="AC10" s="42"/>
      <c r="AD10" s="42">
        <f t="shared" si="4"/>
        <v>32600000</v>
      </c>
      <c r="AE10" s="42">
        <f>50000000-17400000</f>
        <v>32600000</v>
      </c>
      <c r="AF10" s="42"/>
      <c r="AG10" s="42"/>
      <c r="AH10" s="42"/>
      <c r="AI10" s="42"/>
      <c r="AJ10" s="42"/>
      <c r="AK10" s="42"/>
      <c r="AL10" s="42"/>
      <c r="AM10" s="42">
        <f t="shared" si="6"/>
        <v>32600000</v>
      </c>
      <c r="AN10" s="42">
        <f>50000000-17400000</f>
        <v>32600000</v>
      </c>
      <c r="AO10" s="42"/>
      <c r="AP10" s="42"/>
      <c r="AQ10" s="42"/>
      <c r="AR10" s="42"/>
      <c r="AS10" s="42"/>
      <c r="AT10" s="42"/>
      <c r="AU10" s="42"/>
      <c r="AV10" s="42">
        <f t="shared" si="8"/>
        <v>32600000</v>
      </c>
      <c r="AW10" s="42">
        <f>50000000-17400000</f>
        <v>32600000</v>
      </c>
      <c r="AX10" s="42"/>
      <c r="AY10" s="42"/>
      <c r="AZ10" s="42"/>
      <c r="BA10" s="42"/>
      <c r="BB10" s="42"/>
      <c r="BC10" s="42"/>
      <c r="BD10" s="42"/>
      <c r="BE10" s="42">
        <f t="shared" si="10"/>
        <v>32600000</v>
      </c>
      <c r="BF10" s="42">
        <f>50000000-17400000</f>
        <v>32600000</v>
      </c>
      <c r="BG10" s="42"/>
      <c r="BH10" s="42"/>
      <c r="BI10" s="42"/>
      <c r="BJ10" s="42"/>
      <c r="BK10" s="42"/>
      <c r="BL10" s="42"/>
      <c r="BM10" s="42"/>
      <c r="BN10" s="42">
        <f t="shared" si="12"/>
        <v>32600000</v>
      </c>
      <c r="BO10" s="42">
        <f>50000000-17400000</f>
        <v>32600000</v>
      </c>
      <c r="BP10" s="42"/>
      <c r="BQ10" s="42"/>
      <c r="BR10" s="42"/>
      <c r="BS10" s="42"/>
      <c r="BT10" s="42"/>
      <c r="BU10" s="42"/>
      <c r="BV10" s="42"/>
      <c r="BW10" s="42">
        <f t="shared" si="14"/>
        <v>32600000</v>
      </c>
      <c r="BX10" s="42"/>
      <c r="BY10" s="42">
        <f t="shared" si="16"/>
        <v>-32600000</v>
      </c>
      <c r="BZ10" s="42"/>
    </row>
    <row r="11" spans="1:78" ht="32.25" outlineLevel="3" collapsed="1" thickBot="1" x14ac:dyDescent="0.25">
      <c r="A11" s="30" t="s">
        <v>102</v>
      </c>
      <c r="B11" s="31">
        <f t="shared" si="23"/>
        <v>15</v>
      </c>
      <c r="C11" s="32" t="s">
        <v>103</v>
      </c>
      <c r="D11" s="34">
        <v>15635000</v>
      </c>
      <c r="E11" s="34"/>
      <c r="F11" s="55"/>
      <c r="G11" s="34">
        <f t="shared" si="0"/>
        <v>15635000</v>
      </c>
      <c r="H11" s="33"/>
      <c r="I11" s="34"/>
      <c r="J11" s="35">
        <f>SUM(J12)</f>
        <v>16800000</v>
      </c>
      <c r="K11" s="35">
        <f>SUM(K12)</f>
        <v>0</v>
      </c>
      <c r="L11" s="35">
        <f>SUM(L12)</f>
        <v>0</v>
      </c>
      <c r="M11" s="35">
        <f>SUM(M12)</f>
        <v>0</v>
      </c>
      <c r="N11" s="35">
        <f>SUM(N12)</f>
        <v>0</v>
      </c>
      <c r="O11" s="35">
        <f t="shared" si="1"/>
        <v>16800000</v>
      </c>
      <c r="P11" s="36">
        <f t="shared" si="2"/>
        <v>1165000</v>
      </c>
      <c r="Q11" s="34"/>
      <c r="R11" s="35">
        <f>SUM(R12)</f>
        <v>16800000</v>
      </c>
      <c r="S11" s="35">
        <f>SUM(S12)</f>
        <v>0</v>
      </c>
      <c r="T11" s="35">
        <f>SUM(T12)</f>
        <v>0</v>
      </c>
      <c r="U11" s="35">
        <f>SUM(U12)</f>
        <v>0</v>
      </c>
      <c r="V11" s="35">
        <f>SUM(V12)</f>
        <v>0</v>
      </c>
      <c r="W11" s="35">
        <f t="shared" si="3"/>
        <v>16800000</v>
      </c>
      <c r="X11" s="34"/>
      <c r="Y11" s="35">
        <v>23383000</v>
      </c>
      <c r="Z11" s="35">
        <f>SUM(Z12)</f>
        <v>0</v>
      </c>
      <c r="AA11" s="35">
        <f>SUM(AA12)</f>
        <v>0</v>
      </c>
      <c r="AB11" s="35">
        <f>SUM(AB12)</f>
        <v>0</v>
      </c>
      <c r="AC11" s="35">
        <f>SUM(AC12)</f>
        <v>0</v>
      </c>
      <c r="AD11" s="35">
        <f t="shared" si="4"/>
        <v>23383000</v>
      </c>
      <c r="AE11" s="35">
        <v>23383000</v>
      </c>
      <c r="AF11" s="35">
        <f t="shared" ref="AF11:AL11" si="40">SUM(AF12)</f>
        <v>0</v>
      </c>
      <c r="AG11" s="35">
        <f t="shared" si="40"/>
        <v>0</v>
      </c>
      <c r="AH11" s="35">
        <f t="shared" si="40"/>
        <v>0</v>
      </c>
      <c r="AI11" s="35">
        <f t="shared" si="40"/>
        <v>0</v>
      </c>
      <c r="AJ11" s="35">
        <f t="shared" si="40"/>
        <v>0</v>
      </c>
      <c r="AK11" s="35">
        <f t="shared" si="40"/>
        <v>0</v>
      </c>
      <c r="AL11" s="35">
        <f t="shared" si="40"/>
        <v>0</v>
      </c>
      <c r="AM11" s="35">
        <f t="shared" si="6"/>
        <v>23383000</v>
      </c>
      <c r="AN11" s="35">
        <v>23383000</v>
      </c>
      <c r="AO11" s="35">
        <f t="shared" ref="AO11:AU11" si="41">SUM(AO12)</f>
        <v>0</v>
      </c>
      <c r="AP11" s="35">
        <f t="shared" si="41"/>
        <v>0</v>
      </c>
      <c r="AQ11" s="35">
        <f t="shared" si="41"/>
        <v>0</v>
      </c>
      <c r="AR11" s="35">
        <f t="shared" si="41"/>
        <v>0</v>
      </c>
      <c r="AS11" s="35">
        <f t="shared" si="41"/>
        <v>0</v>
      </c>
      <c r="AT11" s="35">
        <f t="shared" si="41"/>
        <v>0</v>
      </c>
      <c r="AU11" s="35">
        <f t="shared" si="41"/>
        <v>0</v>
      </c>
      <c r="AV11" s="35">
        <f t="shared" si="8"/>
        <v>23383000</v>
      </c>
      <c r="AW11" s="35">
        <v>23383000</v>
      </c>
      <c r="AX11" s="35">
        <f t="shared" ref="AX11:BD11" si="42">SUM(AX12)</f>
        <v>0</v>
      </c>
      <c r="AY11" s="35">
        <f t="shared" si="42"/>
        <v>0</v>
      </c>
      <c r="AZ11" s="35">
        <f t="shared" si="42"/>
        <v>0</v>
      </c>
      <c r="BA11" s="35">
        <f t="shared" si="42"/>
        <v>0</v>
      </c>
      <c r="BB11" s="35">
        <f t="shared" si="42"/>
        <v>0</v>
      </c>
      <c r="BC11" s="35">
        <f t="shared" si="42"/>
        <v>0</v>
      </c>
      <c r="BD11" s="35">
        <f t="shared" si="42"/>
        <v>0</v>
      </c>
      <c r="BE11" s="35">
        <f t="shared" si="10"/>
        <v>23383000</v>
      </c>
      <c r="BF11" s="35">
        <v>23383000</v>
      </c>
      <c r="BG11" s="35">
        <f t="shared" ref="BG11:BM11" si="43">SUM(BG12)</f>
        <v>0</v>
      </c>
      <c r="BH11" s="35">
        <f t="shared" si="43"/>
        <v>0</v>
      </c>
      <c r="BI11" s="35">
        <f t="shared" si="43"/>
        <v>0</v>
      </c>
      <c r="BJ11" s="35">
        <f t="shared" si="43"/>
        <v>0</v>
      </c>
      <c r="BK11" s="35">
        <f t="shared" si="43"/>
        <v>0</v>
      </c>
      <c r="BL11" s="35">
        <f t="shared" si="43"/>
        <v>0</v>
      </c>
      <c r="BM11" s="35">
        <f t="shared" si="43"/>
        <v>0</v>
      </c>
      <c r="BN11" s="35">
        <f t="shared" si="12"/>
        <v>23383000</v>
      </c>
      <c r="BO11" s="35">
        <v>23383000</v>
      </c>
      <c r="BP11" s="35">
        <f t="shared" ref="BP11:BV11" si="44">SUM(BP12)</f>
        <v>0</v>
      </c>
      <c r="BQ11" s="35">
        <f t="shared" si="44"/>
        <v>0</v>
      </c>
      <c r="BR11" s="35">
        <f t="shared" si="44"/>
        <v>0</v>
      </c>
      <c r="BS11" s="35">
        <f t="shared" si="44"/>
        <v>0</v>
      </c>
      <c r="BT11" s="35">
        <f t="shared" si="44"/>
        <v>0</v>
      </c>
      <c r="BU11" s="35">
        <f t="shared" si="44"/>
        <v>0</v>
      </c>
      <c r="BV11" s="35">
        <f t="shared" si="44"/>
        <v>0</v>
      </c>
      <c r="BW11" s="35">
        <f t="shared" si="14"/>
        <v>23383000</v>
      </c>
      <c r="BX11" s="35">
        <f>BW11</f>
        <v>23383000</v>
      </c>
      <c r="BY11" s="35">
        <f t="shared" si="16"/>
        <v>0</v>
      </c>
      <c r="BZ11" s="35"/>
    </row>
    <row r="12" spans="1:78" ht="15.75" hidden="1" outlineLevel="4" thickBot="1" x14ac:dyDescent="0.25">
      <c r="A12" s="37"/>
      <c r="B12" s="38">
        <f t="shared" si="23"/>
        <v>0</v>
      </c>
      <c r="C12" s="39"/>
      <c r="D12" s="41"/>
      <c r="E12" s="41"/>
      <c r="F12" s="41"/>
      <c r="G12" s="41">
        <f t="shared" si="0"/>
        <v>0</v>
      </c>
      <c r="H12" s="40" t="s">
        <v>29</v>
      </c>
      <c r="I12" s="41">
        <v>12</v>
      </c>
      <c r="J12" s="42">
        <v>16800000</v>
      </c>
      <c r="K12" s="42"/>
      <c r="L12" s="42"/>
      <c r="M12" s="42"/>
      <c r="N12" s="42"/>
      <c r="O12" s="42">
        <f t="shared" si="1"/>
        <v>16800000</v>
      </c>
      <c r="P12" s="43">
        <f t="shared" si="2"/>
        <v>16800000</v>
      </c>
      <c r="Q12" s="41">
        <v>12</v>
      </c>
      <c r="R12" s="42">
        <f>23383000-6583000</f>
        <v>16800000</v>
      </c>
      <c r="S12" s="42"/>
      <c r="T12" s="42"/>
      <c r="U12" s="42"/>
      <c r="V12" s="42"/>
      <c r="W12" s="42">
        <f t="shared" si="3"/>
        <v>16800000</v>
      </c>
      <c r="X12" s="41"/>
      <c r="Y12" s="42"/>
      <c r="Z12" s="42"/>
      <c r="AA12" s="42"/>
      <c r="AB12" s="42"/>
      <c r="AC12" s="42"/>
      <c r="AD12" s="42">
        <f t="shared" si="4"/>
        <v>0</v>
      </c>
      <c r="AE12" s="42"/>
      <c r="AF12" s="42"/>
      <c r="AG12" s="42"/>
      <c r="AH12" s="42"/>
      <c r="AI12" s="42"/>
      <c r="AJ12" s="42"/>
      <c r="AK12" s="42"/>
      <c r="AL12" s="42"/>
      <c r="AM12" s="42">
        <f t="shared" si="6"/>
        <v>0</v>
      </c>
      <c r="AN12" s="42"/>
      <c r="AO12" s="42"/>
      <c r="AP12" s="42"/>
      <c r="AQ12" s="42"/>
      <c r="AR12" s="42"/>
      <c r="AS12" s="42"/>
      <c r="AT12" s="42"/>
      <c r="AU12" s="42"/>
      <c r="AV12" s="42">
        <f t="shared" si="8"/>
        <v>0</v>
      </c>
      <c r="AW12" s="42"/>
      <c r="AX12" s="42"/>
      <c r="AY12" s="42"/>
      <c r="AZ12" s="42"/>
      <c r="BA12" s="42"/>
      <c r="BB12" s="42"/>
      <c r="BC12" s="42"/>
      <c r="BD12" s="42"/>
      <c r="BE12" s="42">
        <f t="shared" si="10"/>
        <v>0</v>
      </c>
      <c r="BF12" s="42"/>
      <c r="BG12" s="42"/>
      <c r="BH12" s="42"/>
      <c r="BI12" s="42"/>
      <c r="BJ12" s="42"/>
      <c r="BK12" s="42"/>
      <c r="BL12" s="42"/>
      <c r="BM12" s="42"/>
      <c r="BN12" s="42">
        <f t="shared" si="12"/>
        <v>0</v>
      </c>
      <c r="BO12" s="42"/>
      <c r="BP12" s="42"/>
      <c r="BQ12" s="42"/>
      <c r="BR12" s="42"/>
      <c r="BS12" s="42"/>
      <c r="BT12" s="42"/>
      <c r="BU12" s="42"/>
      <c r="BV12" s="42"/>
      <c r="BW12" s="42">
        <f t="shared" si="14"/>
        <v>0</v>
      </c>
      <c r="BX12" s="42"/>
      <c r="BY12" s="42">
        <f t="shared" si="16"/>
        <v>0</v>
      </c>
      <c r="BZ12" s="42"/>
    </row>
    <row r="13" spans="1:78" ht="32.25" outlineLevel="2" thickBot="1" x14ac:dyDescent="0.25">
      <c r="A13" s="25" t="s">
        <v>104</v>
      </c>
      <c r="B13" s="26">
        <f t="shared" si="23"/>
        <v>12</v>
      </c>
      <c r="C13" s="46" t="s">
        <v>105</v>
      </c>
      <c r="D13" s="28">
        <f>SUM(D14,D16)</f>
        <v>91508000</v>
      </c>
      <c r="E13" s="28">
        <f>SUM(E14,E16)</f>
        <v>0</v>
      </c>
      <c r="F13" s="54"/>
      <c r="G13" s="28">
        <f t="shared" si="0"/>
        <v>91508000</v>
      </c>
      <c r="H13" s="51"/>
      <c r="I13" s="28"/>
      <c r="J13" s="27">
        <f>SUM(J14,J16)</f>
        <v>103050000</v>
      </c>
      <c r="K13" s="27">
        <f>SUM(K14,K16)</f>
        <v>0</v>
      </c>
      <c r="L13" s="27">
        <f>SUM(L14,L16)</f>
        <v>0</v>
      </c>
      <c r="M13" s="27">
        <f>SUM(M14,M16)</f>
        <v>0</v>
      </c>
      <c r="N13" s="27">
        <f>SUM(N14,N16)</f>
        <v>0</v>
      </c>
      <c r="O13" s="27">
        <f t="shared" si="1"/>
        <v>103050000</v>
      </c>
      <c r="P13" s="29">
        <f t="shared" si="2"/>
        <v>11542000</v>
      </c>
      <c r="Q13" s="28"/>
      <c r="R13" s="27">
        <f>SUM(R14,R16)</f>
        <v>136100000</v>
      </c>
      <c r="S13" s="27">
        <f>SUM(S14,S16)</f>
        <v>0</v>
      </c>
      <c r="T13" s="27">
        <f>SUM(T14,T16)</f>
        <v>0</v>
      </c>
      <c r="U13" s="27">
        <f>SUM(U14,U16)</f>
        <v>0</v>
      </c>
      <c r="V13" s="27">
        <f>SUM(V14,V16)</f>
        <v>0</v>
      </c>
      <c r="W13" s="27">
        <f t="shared" si="3"/>
        <v>136100000</v>
      </c>
      <c r="X13" s="28"/>
      <c r="Y13" s="27">
        <f>SUM(Y14,Y16)</f>
        <v>136100000</v>
      </c>
      <c r="Z13" s="27">
        <f>SUM(Z14,Z16)</f>
        <v>0</v>
      </c>
      <c r="AA13" s="27">
        <f>SUM(AA14,AA16)</f>
        <v>0</v>
      </c>
      <c r="AB13" s="27">
        <f>SUM(AB14,AB16)</f>
        <v>0</v>
      </c>
      <c r="AC13" s="27">
        <f>SUM(AC14,AC16)</f>
        <v>0</v>
      </c>
      <c r="AD13" s="27">
        <f t="shared" si="4"/>
        <v>136100000</v>
      </c>
      <c r="AE13" s="27">
        <f t="shared" ref="AE13:AL13" si="45">SUM(AE14,AE16)</f>
        <v>91760000</v>
      </c>
      <c r="AF13" s="27">
        <f t="shared" si="45"/>
        <v>0</v>
      </c>
      <c r="AG13" s="27">
        <f t="shared" si="45"/>
        <v>0</v>
      </c>
      <c r="AH13" s="27">
        <f t="shared" si="45"/>
        <v>0</v>
      </c>
      <c r="AI13" s="27">
        <f t="shared" si="45"/>
        <v>0</v>
      </c>
      <c r="AJ13" s="27">
        <f t="shared" si="45"/>
        <v>0</v>
      </c>
      <c r="AK13" s="27">
        <f t="shared" si="45"/>
        <v>0</v>
      </c>
      <c r="AL13" s="27">
        <f t="shared" si="45"/>
        <v>0</v>
      </c>
      <c r="AM13" s="27">
        <f t="shared" si="6"/>
        <v>91760000</v>
      </c>
      <c r="AN13" s="27">
        <f t="shared" ref="AN13:AU13" si="46">SUM(AN14,AN16)</f>
        <v>91760000</v>
      </c>
      <c r="AO13" s="27">
        <f t="shared" si="46"/>
        <v>0</v>
      </c>
      <c r="AP13" s="27">
        <f t="shared" si="46"/>
        <v>0</v>
      </c>
      <c r="AQ13" s="27">
        <f t="shared" si="46"/>
        <v>0</v>
      </c>
      <c r="AR13" s="27">
        <f t="shared" si="46"/>
        <v>0</v>
      </c>
      <c r="AS13" s="27">
        <f t="shared" si="46"/>
        <v>0</v>
      </c>
      <c r="AT13" s="27">
        <f t="shared" si="46"/>
        <v>0</v>
      </c>
      <c r="AU13" s="27">
        <f t="shared" si="46"/>
        <v>0</v>
      </c>
      <c r="AV13" s="27">
        <f t="shared" si="8"/>
        <v>91760000</v>
      </c>
      <c r="AW13" s="27">
        <f t="shared" ref="AW13:BD13" si="47">SUM(AW14,AW16)</f>
        <v>91760000</v>
      </c>
      <c r="AX13" s="27">
        <f t="shared" si="47"/>
        <v>0</v>
      </c>
      <c r="AY13" s="27">
        <f t="shared" si="47"/>
        <v>0</v>
      </c>
      <c r="AZ13" s="27">
        <f t="shared" si="47"/>
        <v>0</v>
      </c>
      <c r="BA13" s="27">
        <f t="shared" si="47"/>
        <v>0</v>
      </c>
      <c r="BB13" s="27">
        <f t="shared" si="47"/>
        <v>0</v>
      </c>
      <c r="BC13" s="27">
        <f t="shared" si="47"/>
        <v>0</v>
      </c>
      <c r="BD13" s="27">
        <f t="shared" si="47"/>
        <v>0</v>
      </c>
      <c r="BE13" s="27">
        <f t="shared" si="10"/>
        <v>91760000</v>
      </c>
      <c r="BF13" s="27">
        <f t="shared" ref="BF13:BM13" si="48">SUM(BF14,BF16)</f>
        <v>91760000</v>
      </c>
      <c r="BG13" s="27">
        <f t="shared" si="48"/>
        <v>0</v>
      </c>
      <c r="BH13" s="27">
        <f t="shared" si="48"/>
        <v>0</v>
      </c>
      <c r="BI13" s="27">
        <f t="shared" si="48"/>
        <v>0</v>
      </c>
      <c r="BJ13" s="27">
        <f t="shared" si="48"/>
        <v>0</v>
      </c>
      <c r="BK13" s="27">
        <f t="shared" si="48"/>
        <v>0</v>
      </c>
      <c r="BL13" s="27">
        <f t="shared" si="48"/>
        <v>0</v>
      </c>
      <c r="BM13" s="27">
        <f t="shared" si="48"/>
        <v>0</v>
      </c>
      <c r="BN13" s="27">
        <f t="shared" si="12"/>
        <v>91760000</v>
      </c>
      <c r="BO13" s="27">
        <f t="shared" ref="BO13:BV13" si="49">SUM(BO14,BO16)</f>
        <v>91760000</v>
      </c>
      <c r="BP13" s="27">
        <f t="shared" si="49"/>
        <v>0</v>
      </c>
      <c r="BQ13" s="27">
        <f t="shared" si="49"/>
        <v>0</v>
      </c>
      <c r="BR13" s="27">
        <f t="shared" si="49"/>
        <v>0</v>
      </c>
      <c r="BS13" s="27">
        <f t="shared" si="49"/>
        <v>0</v>
      </c>
      <c r="BT13" s="27">
        <f t="shared" si="49"/>
        <v>0</v>
      </c>
      <c r="BU13" s="27">
        <f t="shared" si="49"/>
        <v>0</v>
      </c>
      <c r="BV13" s="27">
        <f t="shared" si="49"/>
        <v>0</v>
      </c>
      <c r="BW13" s="27">
        <f t="shared" si="14"/>
        <v>91760000</v>
      </c>
      <c r="BX13" s="27">
        <f t="shared" ref="BX13" si="50">SUM(BX14,BX16)</f>
        <v>91760000</v>
      </c>
      <c r="BY13" s="27">
        <f t="shared" si="16"/>
        <v>0</v>
      </c>
      <c r="BZ13" s="27"/>
    </row>
    <row r="14" spans="1:78" ht="32.25" outlineLevel="3" collapsed="1" thickBot="1" x14ac:dyDescent="0.25">
      <c r="A14" s="30" t="s">
        <v>106</v>
      </c>
      <c r="B14" s="31">
        <f t="shared" si="23"/>
        <v>15</v>
      </c>
      <c r="C14" s="32" t="s">
        <v>107</v>
      </c>
      <c r="D14" s="34">
        <v>86260000</v>
      </c>
      <c r="E14" s="34"/>
      <c r="F14" s="55"/>
      <c r="G14" s="34">
        <f t="shared" si="0"/>
        <v>86260000</v>
      </c>
      <c r="H14" s="33"/>
      <c r="I14" s="34"/>
      <c r="J14" s="35">
        <f>SUM(J15)</f>
        <v>87300000</v>
      </c>
      <c r="K14" s="35">
        <f>SUM(K15)</f>
        <v>0</v>
      </c>
      <c r="L14" s="35">
        <f>SUM(L15)</f>
        <v>0</v>
      </c>
      <c r="M14" s="35">
        <f>SUM(M15)</f>
        <v>0</v>
      </c>
      <c r="N14" s="35">
        <f>SUM(N15)</f>
        <v>0</v>
      </c>
      <c r="O14" s="35">
        <f t="shared" si="1"/>
        <v>87300000</v>
      </c>
      <c r="P14" s="36">
        <f t="shared" si="2"/>
        <v>1040000</v>
      </c>
      <c r="Q14" s="34"/>
      <c r="R14" s="35">
        <f>SUM(R15)</f>
        <v>111100000</v>
      </c>
      <c r="S14" s="35">
        <f>SUM(S15)</f>
        <v>0</v>
      </c>
      <c r="T14" s="35">
        <f>SUM(T15)</f>
        <v>0</v>
      </c>
      <c r="U14" s="35">
        <f>SUM(U15)</f>
        <v>0</v>
      </c>
      <c r="V14" s="35">
        <f>SUM(V15)</f>
        <v>0</v>
      </c>
      <c r="W14" s="35">
        <f t="shared" si="3"/>
        <v>111100000</v>
      </c>
      <c r="X14" s="34"/>
      <c r="Y14" s="35">
        <f t="shared" ref="Y14:BV14" si="51">SUM(Y15)</f>
        <v>111100000</v>
      </c>
      <c r="Z14" s="35">
        <f t="shared" si="51"/>
        <v>0</v>
      </c>
      <c r="AA14" s="35">
        <f t="shared" si="51"/>
        <v>0</v>
      </c>
      <c r="AB14" s="35">
        <f t="shared" si="51"/>
        <v>0</v>
      </c>
      <c r="AC14" s="35">
        <f t="shared" si="51"/>
        <v>0</v>
      </c>
      <c r="AD14" s="35">
        <f t="shared" si="4"/>
        <v>111100000</v>
      </c>
      <c r="AE14" s="35">
        <f t="shared" si="51"/>
        <v>86260000</v>
      </c>
      <c r="AF14" s="35">
        <f t="shared" si="51"/>
        <v>0</v>
      </c>
      <c r="AG14" s="35">
        <f t="shared" si="51"/>
        <v>0</v>
      </c>
      <c r="AH14" s="35">
        <f t="shared" si="51"/>
        <v>0</v>
      </c>
      <c r="AI14" s="35">
        <f t="shared" si="51"/>
        <v>0</v>
      </c>
      <c r="AJ14" s="35">
        <f t="shared" si="51"/>
        <v>0</v>
      </c>
      <c r="AK14" s="35">
        <f t="shared" si="51"/>
        <v>0</v>
      </c>
      <c r="AL14" s="35">
        <f t="shared" si="51"/>
        <v>0</v>
      </c>
      <c r="AM14" s="35">
        <f t="shared" si="6"/>
        <v>86260000</v>
      </c>
      <c r="AN14" s="35">
        <f t="shared" si="51"/>
        <v>86260000</v>
      </c>
      <c r="AO14" s="35">
        <f t="shared" si="51"/>
        <v>0</v>
      </c>
      <c r="AP14" s="35">
        <f t="shared" si="51"/>
        <v>0</v>
      </c>
      <c r="AQ14" s="35">
        <f t="shared" si="51"/>
        <v>0</v>
      </c>
      <c r="AR14" s="35">
        <f t="shared" si="51"/>
        <v>0</v>
      </c>
      <c r="AS14" s="35">
        <f t="shared" si="51"/>
        <v>0</v>
      </c>
      <c r="AT14" s="35">
        <f t="shared" si="51"/>
        <v>0</v>
      </c>
      <c r="AU14" s="35">
        <f t="shared" si="51"/>
        <v>0</v>
      </c>
      <c r="AV14" s="35">
        <f t="shared" si="8"/>
        <v>86260000</v>
      </c>
      <c r="AW14" s="35">
        <f t="shared" si="51"/>
        <v>86260000</v>
      </c>
      <c r="AX14" s="35">
        <f t="shared" si="51"/>
        <v>0</v>
      </c>
      <c r="AY14" s="35">
        <f t="shared" si="51"/>
        <v>0</v>
      </c>
      <c r="AZ14" s="35">
        <f t="shared" si="51"/>
        <v>0</v>
      </c>
      <c r="BA14" s="35">
        <f t="shared" si="51"/>
        <v>0</v>
      </c>
      <c r="BB14" s="35">
        <f t="shared" si="51"/>
        <v>0</v>
      </c>
      <c r="BC14" s="35">
        <f t="shared" si="51"/>
        <v>0</v>
      </c>
      <c r="BD14" s="35">
        <f t="shared" si="51"/>
        <v>0</v>
      </c>
      <c r="BE14" s="35">
        <f t="shared" si="10"/>
        <v>86260000</v>
      </c>
      <c r="BF14" s="35">
        <f t="shared" si="51"/>
        <v>86260000</v>
      </c>
      <c r="BG14" s="35">
        <f t="shared" si="51"/>
        <v>0</v>
      </c>
      <c r="BH14" s="35">
        <f t="shared" si="51"/>
        <v>0</v>
      </c>
      <c r="BI14" s="35">
        <f t="shared" si="51"/>
        <v>0</v>
      </c>
      <c r="BJ14" s="35">
        <f t="shared" si="51"/>
        <v>0</v>
      </c>
      <c r="BK14" s="35">
        <f t="shared" si="51"/>
        <v>0</v>
      </c>
      <c r="BL14" s="35">
        <f t="shared" si="51"/>
        <v>0</v>
      </c>
      <c r="BM14" s="35">
        <f t="shared" si="51"/>
        <v>0</v>
      </c>
      <c r="BN14" s="35">
        <f t="shared" si="12"/>
        <v>86260000</v>
      </c>
      <c r="BO14" s="35">
        <f t="shared" si="51"/>
        <v>86260000</v>
      </c>
      <c r="BP14" s="35">
        <f t="shared" si="51"/>
        <v>0</v>
      </c>
      <c r="BQ14" s="35">
        <f t="shared" si="51"/>
        <v>0</v>
      </c>
      <c r="BR14" s="35">
        <f t="shared" si="51"/>
        <v>0</v>
      </c>
      <c r="BS14" s="35">
        <f t="shared" si="51"/>
        <v>0</v>
      </c>
      <c r="BT14" s="35">
        <f t="shared" si="51"/>
        <v>0</v>
      </c>
      <c r="BU14" s="35">
        <f t="shared" si="51"/>
        <v>0</v>
      </c>
      <c r="BV14" s="35">
        <f t="shared" si="51"/>
        <v>0</v>
      </c>
      <c r="BW14" s="35">
        <f t="shared" si="14"/>
        <v>86260000</v>
      </c>
      <c r="BX14" s="35">
        <f>BW14</f>
        <v>86260000</v>
      </c>
      <c r="BY14" s="35">
        <f t="shared" si="16"/>
        <v>0</v>
      </c>
      <c r="BZ14" s="35"/>
    </row>
    <row r="15" spans="1:78" ht="15.75" hidden="1" outlineLevel="4" thickBot="1" x14ac:dyDescent="0.25">
      <c r="A15" s="37"/>
      <c r="B15" s="38">
        <f t="shared" si="23"/>
        <v>0</v>
      </c>
      <c r="C15" s="39"/>
      <c r="D15" s="41"/>
      <c r="E15" s="41"/>
      <c r="F15" s="41"/>
      <c r="G15" s="41">
        <f t="shared" si="0"/>
        <v>0</v>
      </c>
      <c r="H15" s="40" t="s">
        <v>86</v>
      </c>
      <c r="I15" s="41">
        <v>1</v>
      </c>
      <c r="J15" s="42">
        <v>87300000</v>
      </c>
      <c r="K15" s="42"/>
      <c r="L15" s="42"/>
      <c r="M15" s="42"/>
      <c r="N15" s="42"/>
      <c r="O15" s="42">
        <f t="shared" si="1"/>
        <v>87300000</v>
      </c>
      <c r="P15" s="43">
        <f t="shared" si="2"/>
        <v>87300000</v>
      </c>
      <c r="Q15" s="41">
        <v>1</v>
      </c>
      <c r="R15" s="42">
        <v>111100000</v>
      </c>
      <c r="S15" s="42"/>
      <c r="T15" s="42"/>
      <c r="U15" s="42"/>
      <c r="V15" s="42"/>
      <c r="W15" s="42">
        <f t="shared" si="3"/>
        <v>111100000</v>
      </c>
      <c r="X15" s="41">
        <v>1</v>
      </c>
      <c r="Y15" s="42">
        <v>111100000</v>
      </c>
      <c r="Z15" s="42"/>
      <c r="AA15" s="42"/>
      <c r="AB15" s="42"/>
      <c r="AC15" s="42"/>
      <c r="AD15" s="42">
        <f t="shared" si="4"/>
        <v>111100000</v>
      </c>
      <c r="AE15" s="42">
        <f>111100000-24840000</f>
        <v>86260000</v>
      </c>
      <c r="AF15" s="42"/>
      <c r="AG15" s="42"/>
      <c r="AH15" s="42"/>
      <c r="AI15" s="42"/>
      <c r="AJ15" s="42"/>
      <c r="AK15" s="42"/>
      <c r="AL15" s="42"/>
      <c r="AM15" s="42">
        <f t="shared" si="6"/>
        <v>86260000</v>
      </c>
      <c r="AN15" s="42">
        <f>111100000-24840000</f>
        <v>86260000</v>
      </c>
      <c r="AO15" s="42"/>
      <c r="AP15" s="42"/>
      <c r="AQ15" s="42"/>
      <c r="AR15" s="42"/>
      <c r="AS15" s="42"/>
      <c r="AT15" s="42"/>
      <c r="AU15" s="42"/>
      <c r="AV15" s="42">
        <f t="shared" si="8"/>
        <v>86260000</v>
      </c>
      <c r="AW15" s="42">
        <f>111100000-24840000</f>
        <v>86260000</v>
      </c>
      <c r="AX15" s="42"/>
      <c r="AY15" s="42"/>
      <c r="AZ15" s="42"/>
      <c r="BA15" s="42"/>
      <c r="BB15" s="42"/>
      <c r="BC15" s="42"/>
      <c r="BD15" s="42"/>
      <c r="BE15" s="42">
        <f t="shared" si="10"/>
        <v>86260000</v>
      </c>
      <c r="BF15" s="42">
        <f>111100000-24840000</f>
        <v>86260000</v>
      </c>
      <c r="BG15" s="42"/>
      <c r="BH15" s="42"/>
      <c r="BI15" s="42"/>
      <c r="BJ15" s="42"/>
      <c r="BK15" s="42"/>
      <c r="BL15" s="42"/>
      <c r="BM15" s="42"/>
      <c r="BN15" s="42">
        <f t="shared" si="12"/>
        <v>86260000</v>
      </c>
      <c r="BO15" s="42">
        <f>111100000-24840000</f>
        <v>86260000</v>
      </c>
      <c r="BP15" s="42"/>
      <c r="BQ15" s="42"/>
      <c r="BR15" s="42"/>
      <c r="BS15" s="42"/>
      <c r="BT15" s="42"/>
      <c r="BU15" s="42"/>
      <c r="BV15" s="42"/>
      <c r="BW15" s="42">
        <f t="shared" si="14"/>
        <v>86260000</v>
      </c>
      <c r="BX15" s="42"/>
      <c r="BY15" s="42">
        <f t="shared" si="16"/>
        <v>-86260000</v>
      </c>
      <c r="BZ15" s="42"/>
    </row>
    <row r="16" spans="1:78" ht="32.25" outlineLevel="3" collapsed="1" thickBot="1" x14ac:dyDescent="0.25">
      <c r="A16" s="30" t="s">
        <v>108</v>
      </c>
      <c r="B16" s="31">
        <f t="shared" si="23"/>
        <v>15</v>
      </c>
      <c r="C16" s="32" t="s">
        <v>109</v>
      </c>
      <c r="D16" s="34">
        <v>5248000</v>
      </c>
      <c r="E16" s="34"/>
      <c r="F16" s="55"/>
      <c r="G16" s="34">
        <f t="shared" si="0"/>
        <v>5248000</v>
      </c>
      <c r="H16" s="33"/>
      <c r="I16" s="34"/>
      <c r="J16" s="35">
        <f>SUM(J17)</f>
        <v>15750000</v>
      </c>
      <c r="K16" s="35">
        <f>SUM(K17)</f>
        <v>0</v>
      </c>
      <c r="L16" s="35">
        <f>SUM(L17)</f>
        <v>0</v>
      </c>
      <c r="M16" s="35">
        <f>SUM(M17)</f>
        <v>0</v>
      </c>
      <c r="N16" s="35">
        <f>SUM(N17)</f>
        <v>0</v>
      </c>
      <c r="O16" s="35">
        <f t="shared" si="1"/>
        <v>15750000</v>
      </c>
      <c r="P16" s="36">
        <f t="shared" si="2"/>
        <v>10502000</v>
      </c>
      <c r="Q16" s="34"/>
      <c r="R16" s="35">
        <f>SUM(R17)</f>
        <v>25000000</v>
      </c>
      <c r="S16" s="35">
        <f>SUM(S17)</f>
        <v>0</v>
      </c>
      <c r="T16" s="35">
        <f>SUM(T17)</f>
        <v>0</v>
      </c>
      <c r="U16" s="35">
        <f>SUM(U17)</f>
        <v>0</v>
      </c>
      <c r="V16" s="35">
        <f>SUM(V17)</f>
        <v>0</v>
      </c>
      <c r="W16" s="35">
        <f t="shared" si="3"/>
        <v>25000000</v>
      </c>
      <c r="X16" s="34"/>
      <c r="Y16" s="35">
        <f t="shared" ref="Y16:BV16" si="52">SUM(Y17)</f>
        <v>25000000</v>
      </c>
      <c r="Z16" s="35">
        <f t="shared" si="52"/>
        <v>0</v>
      </c>
      <c r="AA16" s="35">
        <f t="shared" si="52"/>
        <v>0</v>
      </c>
      <c r="AB16" s="35">
        <f t="shared" si="52"/>
        <v>0</v>
      </c>
      <c r="AC16" s="35">
        <f t="shared" si="52"/>
        <v>0</v>
      </c>
      <c r="AD16" s="35">
        <f t="shared" si="4"/>
        <v>25000000</v>
      </c>
      <c r="AE16" s="35">
        <f t="shared" si="52"/>
        <v>5500000</v>
      </c>
      <c r="AF16" s="35">
        <f t="shared" si="52"/>
        <v>0</v>
      </c>
      <c r="AG16" s="35">
        <f t="shared" si="52"/>
        <v>0</v>
      </c>
      <c r="AH16" s="35">
        <f t="shared" si="52"/>
        <v>0</v>
      </c>
      <c r="AI16" s="35">
        <f t="shared" si="52"/>
        <v>0</v>
      </c>
      <c r="AJ16" s="35">
        <f t="shared" si="52"/>
        <v>0</v>
      </c>
      <c r="AK16" s="35">
        <f t="shared" si="52"/>
        <v>0</v>
      </c>
      <c r="AL16" s="35">
        <f t="shared" si="52"/>
        <v>0</v>
      </c>
      <c r="AM16" s="35">
        <f t="shared" si="6"/>
        <v>5500000</v>
      </c>
      <c r="AN16" s="35">
        <f t="shared" si="52"/>
        <v>5500000</v>
      </c>
      <c r="AO16" s="35">
        <f t="shared" si="52"/>
        <v>0</v>
      </c>
      <c r="AP16" s="35">
        <f t="shared" si="52"/>
        <v>0</v>
      </c>
      <c r="AQ16" s="35">
        <f t="shared" si="52"/>
        <v>0</v>
      </c>
      <c r="AR16" s="35">
        <f t="shared" si="52"/>
        <v>0</v>
      </c>
      <c r="AS16" s="35">
        <f t="shared" si="52"/>
        <v>0</v>
      </c>
      <c r="AT16" s="35">
        <f t="shared" si="52"/>
        <v>0</v>
      </c>
      <c r="AU16" s="35">
        <f t="shared" si="52"/>
        <v>0</v>
      </c>
      <c r="AV16" s="35">
        <f t="shared" si="8"/>
        <v>5500000</v>
      </c>
      <c r="AW16" s="35">
        <f t="shared" si="52"/>
        <v>5500000</v>
      </c>
      <c r="AX16" s="35">
        <f t="shared" si="52"/>
        <v>0</v>
      </c>
      <c r="AY16" s="35">
        <f t="shared" si="52"/>
        <v>0</v>
      </c>
      <c r="AZ16" s="35">
        <f t="shared" si="52"/>
        <v>0</v>
      </c>
      <c r="BA16" s="35">
        <f t="shared" si="52"/>
        <v>0</v>
      </c>
      <c r="BB16" s="35">
        <f t="shared" si="52"/>
        <v>0</v>
      </c>
      <c r="BC16" s="35">
        <f t="shared" si="52"/>
        <v>0</v>
      </c>
      <c r="BD16" s="35">
        <f t="shared" si="52"/>
        <v>0</v>
      </c>
      <c r="BE16" s="35">
        <f t="shared" si="10"/>
        <v>5500000</v>
      </c>
      <c r="BF16" s="35">
        <f t="shared" si="52"/>
        <v>5500000</v>
      </c>
      <c r="BG16" s="35">
        <f t="shared" si="52"/>
        <v>0</v>
      </c>
      <c r="BH16" s="35">
        <f t="shared" si="52"/>
        <v>0</v>
      </c>
      <c r="BI16" s="35">
        <f t="shared" si="52"/>
        <v>0</v>
      </c>
      <c r="BJ16" s="35">
        <f t="shared" si="52"/>
        <v>0</v>
      </c>
      <c r="BK16" s="35">
        <f t="shared" si="52"/>
        <v>0</v>
      </c>
      <c r="BL16" s="35">
        <f t="shared" si="52"/>
        <v>0</v>
      </c>
      <c r="BM16" s="35">
        <f t="shared" si="52"/>
        <v>0</v>
      </c>
      <c r="BN16" s="35">
        <f t="shared" si="12"/>
        <v>5500000</v>
      </c>
      <c r="BO16" s="35">
        <f t="shared" si="52"/>
        <v>5500000</v>
      </c>
      <c r="BP16" s="35">
        <f t="shared" si="52"/>
        <v>0</v>
      </c>
      <c r="BQ16" s="35">
        <f t="shared" si="52"/>
        <v>0</v>
      </c>
      <c r="BR16" s="35">
        <f t="shared" si="52"/>
        <v>0</v>
      </c>
      <c r="BS16" s="35">
        <f t="shared" si="52"/>
        <v>0</v>
      </c>
      <c r="BT16" s="35">
        <f t="shared" si="52"/>
        <v>0</v>
      </c>
      <c r="BU16" s="35">
        <f t="shared" si="52"/>
        <v>0</v>
      </c>
      <c r="BV16" s="35">
        <f t="shared" si="52"/>
        <v>0</v>
      </c>
      <c r="BW16" s="35">
        <f t="shared" si="14"/>
        <v>5500000</v>
      </c>
      <c r="BX16" s="35">
        <f>BW16</f>
        <v>5500000</v>
      </c>
      <c r="BY16" s="35">
        <f t="shared" si="16"/>
        <v>0</v>
      </c>
      <c r="BZ16" s="35"/>
    </row>
    <row r="17" spans="1:78" ht="15.75" hidden="1" outlineLevel="4" thickBot="1" x14ac:dyDescent="0.25">
      <c r="A17" s="37"/>
      <c r="B17" s="38">
        <f t="shared" si="23"/>
        <v>0</v>
      </c>
      <c r="C17" s="39"/>
      <c r="D17" s="41"/>
      <c r="E17" s="41"/>
      <c r="F17" s="41"/>
      <c r="G17" s="41">
        <f t="shared" si="0"/>
        <v>0</v>
      </c>
      <c r="H17" s="40" t="s">
        <v>29</v>
      </c>
      <c r="I17" s="41">
        <v>1</v>
      </c>
      <c r="J17" s="42">
        <v>15750000</v>
      </c>
      <c r="K17" s="42"/>
      <c r="L17" s="42"/>
      <c r="M17" s="42"/>
      <c r="N17" s="42"/>
      <c r="O17" s="42">
        <f t="shared" si="1"/>
        <v>15750000</v>
      </c>
      <c r="P17" s="43">
        <f t="shared" si="2"/>
        <v>15750000</v>
      </c>
      <c r="Q17" s="41">
        <v>1</v>
      </c>
      <c r="R17" s="42">
        <v>25000000</v>
      </c>
      <c r="S17" s="42"/>
      <c r="T17" s="42"/>
      <c r="U17" s="42"/>
      <c r="V17" s="42"/>
      <c r="W17" s="42">
        <f t="shared" si="3"/>
        <v>25000000</v>
      </c>
      <c r="X17" s="41">
        <v>1</v>
      </c>
      <c r="Y17" s="42">
        <v>25000000</v>
      </c>
      <c r="Z17" s="42"/>
      <c r="AA17" s="42"/>
      <c r="AB17" s="42"/>
      <c r="AC17" s="42"/>
      <c r="AD17" s="42">
        <f t="shared" si="4"/>
        <v>25000000</v>
      </c>
      <c r="AE17" s="42">
        <f>25000000-19500000</f>
        <v>5500000</v>
      </c>
      <c r="AF17" s="42"/>
      <c r="AG17" s="42"/>
      <c r="AH17" s="42"/>
      <c r="AI17" s="42"/>
      <c r="AJ17" s="42"/>
      <c r="AK17" s="42"/>
      <c r="AL17" s="42"/>
      <c r="AM17" s="42">
        <f t="shared" si="6"/>
        <v>5500000</v>
      </c>
      <c r="AN17" s="42">
        <f>25000000-19500000</f>
        <v>5500000</v>
      </c>
      <c r="AO17" s="42"/>
      <c r="AP17" s="42"/>
      <c r="AQ17" s="42"/>
      <c r="AR17" s="42"/>
      <c r="AS17" s="42"/>
      <c r="AT17" s="42"/>
      <c r="AU17" s="42"/>
      <c r="AV17" s="42">
        <f t="shared" si="8"/>
        <v>5500000</v>
      </c>
      <c r="AW17" s="42">
        <f>25000000-19500000</f>
        <v>5500000</v>
      </c>
      <c r="AX17" s="42"/>
      <c r="AY17" s="42"/>
      <c r="AZ17" s="42"/>
      <c r="BA17" s="42"/>
      <c r="BB17" s="42"/>
      <c r="BC17" s="42"/>
      <c r="BD17" s="42"/>
      <c r="BE17" s="42">
        <f t="shared" si="10"/>
        <v>5500000</v>
      </c>
      <c r="BF17" s="42">
        <f>25000000-19500000</f>
        <v>5500000</v>
      </c>
      <c r="BG17" s="42"/>
      <c r="BH17" s="42"/>
      <c r="BI17" s="42"/>
      <c r="BJ17" s="42"/>
      <c r="BK17" s="42"/>
      <c r="BL17" s="42"/>
      <c r="BM17" s="42"/>
      <c r="BN17" s="42">
        <f t="shared" si="12"/>
        <v>5500000</v>
      </c>
      <c r="BO17" s="42">
        <f>25000000-19500000</f>
        <v>5500000</v>
      </c>
      <c r="BP17" s="42"/>
      <c r="BQ17" s="42"/>
      <c r="BR17" s="42"/>
      <c r="BS17" s="42"/>
      <c r="BT17" s="42"/>
      <c r="BU17" s="42"/>
      <c r="BV17" s="42"/>
      <c r="BW17" s="42">
        <f t="shared" si="14"/>
        <v>5500000</v>
      </c>
      <c r="BX17" s="42"/>
      <c r="BY17" s="42">
        <f t="shared" ref="BY17:BY80" si="53">BX17-BW17</f>
        <v>-5500000</v>
      </c>
      <c r="BZ17" s="42"/>
    </row>
    <row r="18" spans="1:78" ht="48" outlineLevel="2" thickBot="1" x14ac:dyDescent="0.25">
      <c r="A18" s="25" t="s">
        <v>110</v>
      </c>
      <c r="B18" s="26">
        <f t="shared" si="23"/>
        <v>12</v>
      </c>
      <c r="C18" s="46" t="s">
        <v>111</v>
      </c>
      <c r="D18" s="28">
        <f>SUM(D19)</f>
        <v>538250000</v>
      </c>
      <c r="E18" s="28">
        <f>SUM(E19)</f>
        <v>0</v>
      </c>
      <c r="F18" s="54"/>
      <c r="G18" s="28">
        <f t="shared" si="0"/>
        <v>538250000</v>
      </c>
      <c r="H18" s="51"/>
      <c r="I18" s="28"/>
      <c r="J18" s="27">
        <f t="shared" ref="J18:N19" si="54">SUM(J19)</f>
        <v>50000000</v>
      </c>
      <c r="K18" s="27">
        <f t="shared" si="54"/>
        <v>0</v>
      </c>
      <c r="L18" s="27">
        <f t="shared" si="54"/>
        <v>490000000</v>
      </c>
      <c r="M18" s="27">
        <f t="shared" si="54"/>
        <v>0</v>
      </c>
      <c r="N18" s="27">
        <f t="shared" si="54"/>
        <v>0</v>
      </c>
      <c r="O18" s="27">
        <f t="shared" si="1"/>
        <v>540000000</v>
      </c>
      <c r="P18" s="29">
        <f t="shared" si="2"/>
        <v>1750000</v>
      </c>
      <c r="Q18" s="28"/>
      <c r="R18" s="27">
        <f t="shared" ref="R18:V19" si="55">SUM(R19)</f>
        <v>50000000</v>
      </c>
      <c r="S18" s="27">
        <f t="shared" si="55"/>
        <v>0</v>
      </c>
      <c r="T18" s="27">
        <f t="shared" si="55"/>
        <v>490000000</v>
      </c>
      <c r="U18" s="27">
        <f t="shared" si="55"/>
        <v>0</v>
      </c>
      <c r="V18" s="27">
        <f t="shared" si="55"/>
        <v>0</v>
      </c>
      <c r="W18" s="27">
        <f t="shared" si="3"/>
        <v>540000000</v>
      </c>
      <c r="X18" s="28"/>
      <c r="Y18" s="27">
        <f t="shared" ref="Y18:AN19" si="56">SUM(Y19)</f>
        <v>100000000</v>
      </c>
      <c r="Z18" s="27">
        <f t="shared" si="56"/>
        <v>0</v>
      </c>
      <c r="AA18" s="27">
        <f t="shared" si="56"/>
        <v>0</v>
      </c>
      <c r="AB18" s="27">
        <f t="shared" si="56"/>
        <v>0</v>
      </c>
      <c r="AC18" s="27">
        <f t="shared" si="56"/>
        <v>0</v>
      </c>
      <c r="AD18" s="27">
        <f t="shared" si="4"/>
        <v>100000000</v>
      </c>
      <c r="AE18" s="27">
        <f t="shared" si="56"/>
        <v>60000000</v>
      </c>
      <c r="AF18" s="27">
        <f t="shared" si="56"/>
        <v>0</v>
      </c>
      <c r="AG18" s="27">
        <f t="shared" si="56"/>
        <v>470000000</v>
      </c>
      <c r="AH18" s="27">
        <f t="shared" si="56"/>
        <v>0</v>
      </c>
      <c r="AI18" s="27">
        <f t="shared" si="56"/>
        <v>0</v>
      </c>
      <c r="AJ18" s="27">
        <f t="shared" si="56"/>
        <v>0</v>
      </c>
      <c r="AK18" s="27">
        <f t="shared" si="56"/>
        <v>0</v>
      </c>
      <c r="AL18" s="27">
        <f t="shared" si="56"/>
        <v>0</v>
      </c>
      <c r="AM18" s="27">
        <f t="shared" si="6"/>
        <v>530000000</v>
      </c>
      <c r="AN18" s="27">
        <f t="shared" si="56"/>
        <v>60000000</v>
      </c>
      <c r="AO18" s="27">
        <f t="shared" ref="AO18:AU19" si="57">SUM(AO19)</f>
        <v>0</v>
      </c>
      <c r="AP18" s="27">
        <f t="shared" si="57"/>
        <v>470000000</v>
      </c>
      <c r="AQ18" s="27">
        <f t="shared" si="57"/>
        <v>0</v>
      </c>
      <c r="AR18" s="27">
        <f t="shared" si="57"/>
        <v>0</v>
      </c>
      <c r="AS18" s="27">
        <f t="shared" si="57"/>
        <v>0</v>
      </c>
      <c r="AT18" s="27">
        <f t="shared" si="57"/>
        <v>0</v>
      </c>
      <c r="AU18" s="27">
        <f t="shared" si="57"/>
        <v>0</v>
      </c>
      <c r="AV18" s="27">
        <f t="shared" si="8"/>
        <v>530000000</v>
      </c>
      <c r="AW18" s="27">
        <f t="shared" ref="AW18:BL19" si="58">SUM(AW19)</f>
        <v>60000000</v>
      </c>
      <c r="AX18" s="27">
        <f t="shared" si="58"/>
        <v>0</v>
      </c>
      <c r="AY18" s="27">
        <f t="shared" si="58"/>
        <v>470000000</v>
      </c>
      <c r="AZ18" s="27">
        <f t="shared" si="58"/>
        <v>0</v>
      </c>
      <c r="BA18" s="27">
        <f t="shared" si="58"/>
        <v>0</v>
      </c>
      <c r="BB18" s="27">
        <f t="shared" si="58"/>
        <v>0</v>
      </c>
      <c r="BC18" s="27">
        <f t="shared" si="58"/>
        <v>0</v>
      </c>
      <c r="BD18" s="27">
        <f t="shared" si="58"/>
        <v>0</v>
      </c>
      <c r="BE18" s="27">
        <f t="shared" si="10"/>
        <v>530000000</v>
      </c>
      <c r="BF18" s="27">
        <f t="shared" si="58"/>
        <v>60000000</v>
      </c>
      <c r="BG18" s="27">
        <f t="shared" si="58"/>
        <v>0</v>
      </c>
      <c r="BH18" s="27">
        <f t="shared" si="58"/>
        <v>470000000</v>
      </c>
      <c r="BI18" s="27">
        <f t="shared" si="58"/>
        <v>0</v>
      </c>
      <c r="BJ18" s="27">
        <f t="shared" si="58"/>
        <v>0</v>
      </c>
      <c r="BK18" s="27">
        <f t="shared" si="58"/>
        <v>0</v>
      </c>
      <c r="BL18" s="27">
        <f t="shared" si="58"/>
        <v>0</v>
      </c>
      <c r="BM18" s="27">
        <f t="shared" ref="BG18:BM19" si="59">SUM(BM19)</f>
        <v>0</v>
      </c>
      <c r="BN18" s="27">
        <f t="shared" si="12"/>
        <v>530000000</v>
      </c>
      <c r="BO18" s="27">
        <f t="shared" ref="BO18:BX19" si="60">SUM(BO19)</f>
        <v>60000000</v>
      </c>
      <c r="BP18" s="27">
        <f t="shared" si="60"/>
        <v>0</v>
      </c>
      <c r="BQ18" s="27">
        <f t="shared" si="60"/>
        <v>470000000</v>
      </c>
      <c r="BR18" s="27">
        <f t="shared" si="60"/>
        <v>0</v>
      </c>
      <c r="BS18" s="27">
        <f t="shared" si="60"/>
        <v>0</v>
      </c>
      <c r="BT18" s="27">
        <f t="shared" si="60"/>
        <v>0</v>
      </c>
      <c r="BU18" s="27">
        <f t="shared" si="60"/>
        <v>0</v>
      </c>
      <c r="BV18" s="27">
        <f t="shared" si="60"/>
        <v>0</v>
      </c>
      <c r="BW18" s="27">
        <f t="shared" si="14"/>
        <v>530000000</v>
      </c>
      <c r="BX18" s="27">
        <f t="shared" si="60"/>
        <v>530000000</v>
      </c>
      <c r="BY18" s="27">
        <f t="shared" si="53"/>
        <v>0</v>
      </c>
      <c r="BZ18" s="27"/>
    </row>
    <row r="19" spans="1:78" ht="48" outlineLevel="3" collapsed="1" thickBot="1" x14ac:dyDescent="0.25">
      <c r="A19" s="30" t="s">
        <v>112</v>
      </c>
      <c r="B19" s="31">
        <f t="shared" si="23"/>
        <v>15</v>
      </c>
      <c r="C19" s="32" t="s">
        <v>113</v>
      </c>
      <c r="D19" s="34">
        <v>538250000</v>
      </c>
      <c r="E19" s="34"/>
      <c r="F19" s="55"/>
      <c r="G19" s="34">
        <f t="shared" si="0"/>
        <v>538250000</v>
      </c>
      <c r="H19" s="33"/>
      <c r="I19" s="34"/>
      <c r="J19" s="35">
        <f t="shared" si="54"/>
        <v>50000000</v>
      </c>
      <c r="K19" s="35">
        <f t="shared" si="54"/>
        <v>0</v>
      </c>
      <c r="L19" s="35">
        <f t="shared" si="54"/>
        <v>490000000</v>
      </c>
      <c r="M19" s="35">
        <f t="shared" si="54"/>
        <v>0</v>
      </c>
      <c r="N19" s="35">
        <f t="shared" si="54"/>
        <v>0</v>
      </c>
      <c r="O19" s="35">
        <f t="shared" si="1"/>
        <v>540000000</v>
      </c>
      <c r="P19" s="36">
        <f t="shared" si="2"/>
        <v>1750000</v>
      </c>
      <c r="Q19" s="34"/>
      <c r="R19" s="35">
        <f t="shared" si="55"/>
        <v>50000000</v>
      </c>
      <c r="S19" s="35">
        <f t="shared" si="55"/>
        <v>0</v>
      </c>
      <c r="T19" s="35">
        <f t="shared" si="55"/>
        <v>490000000</v>
      </c>
      <c r="U19" s="35">
        <f t="shared" si="55"/>
        <v>0</v>
      </c>
      <c r="V19" s="35">
        <f t="shared" si="55"/>
        <v>0</v>
      </c>
      <c r="W19" s="35">
        <f t="shared" si="3"/>
        <v>540000000</v>
      </c>
      <c r="X19" s="34"/>
      <c r="Y19" s="35">
        <v>100000000</v>
      </c>
      <c r="Z19" s="35">
        <f t="shared" si="56"/>
        <v>0</v>
      </c>
      <c r="AA19" s="35">
        <f t="shared" si="56"/>
        <v>0</v>
      </c>
      <c r="AB19" s="35">
        <f t="shared" si="56"/>
        <v>0</v>
      </c>
      <c r="AC19" s="35">
        <f t="shared" si="56"/>
        <v>0</v>
      </c>
      <c r="AD19" s="35">
        <f t="shared" si="4"/>
        <v>100000000</v>
      </c>
      <c r="AE19" s="35">
        <f>100000000-40000000</f>
        <v>60000000</v>
      </c>
      <c r="AF19" s="35">
        <f t="shared" si="56"/>
        <v>0</v>
      </c>
      <c r="AG19" s="44">
        <f>477100000-7100000</f>
        <v>470000000</v>
      </c>
      <c r="AH19" s="35">
        <f t="shared" si="56"/>
        <v>0</v>
      </c>
      <c r="AI19" s="35">
        <f t="shared" si="56"/>
        <v>0</v>
      </c>
      <c r="AJ19" s="35">
        <f t="shared" si="56"/>
        <v>0</v>
      </c>
      <c r="AK19" s="35">
        <f t="shared" si="56"/>
        <v>0</v>
      </c>
      <c r="AL19" s="35">
        <f t="shared" si="56"/>
        <v>0</v>
      </c>
      <c r="AM19" s="35">
        <f t="shared" si="6"/>
        <v>530000000</v>
      </c>
      <c r="AN19" s="35">
        <f>100000000-40000000</f>
        <v>60000000</v>
      </c>
      <c r="AO19" s="35">
        <f t="shared" si="57"/>
        <v>0</v>
      </c>
      <c r="AP19" s="44">
        <f>477100000-7100000</f>
        <v>470000000</v>
      </c>
      <c r="AQ19" s="35">
        <f t="shared" si="57"/>
        <v>0</v>
      </c>
      <c r="AR19" s="35">
        <f t="shared" si="57"/>
        <v>0</v>
      </c>
      <c r="AS19" s="35">
        <f t="shared" si="57"/>
        <v>0</v>
      </c>
      <c r="AT19" s="35">
        <f t="shared" si="57"/>
        <v>0</v>
      </c>
      <c r="AU19" s="35">
        <f t="shared" si="57"/>
        <v>0</v>
      </c>
      <c r="AV19" s="35">
        <f t="shared" si="8"/>
        <v>530000000</v>
      </c>
      <c r="AW19" s="35">
        <f>100000000-40000000</f>
        <v>60000000</v>
      </c>
      <c r="AX19" s="35">
        <f t="shared" si="58"/>
        <v>0</v>
      </c>
      <c r="AY19" s="44">
        <f>477100000-7100000</f>
        <v>470000000</v>
      </c>
      <c r="AZ19" s="35">
        <f t="shared" si="58"/>
        <v>0</v>
      </c>
      <c r="BA19" s="35">
        <f t="shared" si="58"/>
        <v>0</v>
      </c>
      <c r="BB19" s="35">
        <f t="shared" si="58"/>
        <v>0</v>
      </c>
      <c r="BC19" s="35">
        <f t="shared" si="58"/>
        <v>0</v>
      </c>
      <c r="BD19" s="35">
        <f t="shared" si="58"/>
        <v>0</v>
      </c>
      <c r="BE19" s="35">
        <f t="shared" si="10"/>
        <v>530000000</v>
      </c>
      <c r="BF19" s="35">
        <f>100000000-40000000</f>
        <v>60000000</v>
      </c>
      <c r="BG19" s="35">
        <f t="shared" si="59"/>
        <v>0</v>
      </c>
      <c r="BH19" s="44">
        <f>477100000-7100000</f>
        <v>470000000</v>
      </c>
      <c r="BI19" s="35">
        <f t="shared" si="59"/>
        <v>0</v>
      </c>
      <c r="BJ19" s="35">
        <f t="shared" si="59"/>
        <v>0</v>
      </c>
      <c r="BK19" s="35">
        <f t="shared" si="59"/>
        <v>0</v>
      </c>
      <c r="BL19" s="35">
        <f t="shared" si="59"/>
        <v>0</v>
      </c>
      <c r="BM19" s="35">
        <f t="shared" si="59"/>
        <v>0</v>
      </c>
      <c r="BN19" s="35">
        <f t="shared" si="12"/>
        <v>530000000</v>
      </c>
      <c r="BO19" s="35">
        <f>100000000-40000000</f>
        <v>60000000</v>
      </c>
      <c r="BP19" s="35">
        <f t="shared" si="60"/>
        <v>0</v>
      </c>
      <c r="BQ19" s="35">
        <f>477100000-7100000</f>
        <v>470000000</v>
      </c>
      <c r="BR19" s="35">
        <f t="shared" si="60"/>
        <v>0</v>
      </c>
      <c r="BS19" s="35">
        <f t="shared" si="60"/>
        <v>0</v>
      </c>
      <c r="BT19" s="35">
        <f t="shared" si="60"/>
        <v>0</v>
      </c>
      <c r="BU19" s="35">
        <f t="shared" si="60"/>
        <v>0</v>
      </c>
      <c r="BV19" s="35">
        <f t="shared" si="60"/>
        <v>0</v>
      </c>
      <c r="BW19" s="35">
        <f t="shared" si="14"/>
        <v>530000000</v>
      </c>
      <c r="BX19" s="35">
        <f>BW19</f>
        <v>530000000</v>
      </c>
      <c r="BY19" s="35">
        <f t="shared" si="53"/>
        <v>0</v>
      </c>
      <c r="BZ19" s="35"/>
    </row>
    <row r="20" spans="1:78" ht="15.75" hidden="1" outlineLevel="4" thickBot="1" x14ac:dyDescent="0.25">
      <c r="A20" s="37"/>
      <c r="B20" s="38">
        <f t="shared" si="23"/>
        <v>0</v>
      </c>
      <c r="C20" s="39"/>
      <c r="D20" s="41"/>
      <c r="E20" s="41"/>
      <c r="F20" s="41"/>
      <c r="G20" s="41">
        <f t="shared" si="0"/>
        <v>0</v>
      </c>
      <c r="H20" s="40" t="s">
        <v>53</v>
      </c>
      <c r="I20" s="41">
        <v>0</v>
      </c>
      <c r="J20" s="42">
        <f>540000000-L20</f>
        <v>50000000</v>
      </c>
      <c r="K20" s="42"/>
      <c r="L20" s="42">
        <v>490000000</v>
      </c>
      <c r="M20" s="42"/>
      <c r="N20" s="42"/>
      <c r="O20" s="42">
        <f t="shared" si="1"/>
        <v>540000000</v>
      </c>
      <c r="P20" s="43">
        <f t="shared" si="2"/>
        <v>540000000</v>
      </c>
      <c r="Q20" s="41">
        <v>0</v>
      </c>
      <c r="R20" s="42">
        <f>100000000-50000000</f>
        <v>50000000</v>
      </c>
      <c r="S20" s="42"/>
      <c r="T20" s="42">
        <v>490000000</v>
      </c>
      <c r="U20" s="42"/>
      <c r="V20" s="42"/>
      <c r="W20" s="42">
        <f t="shared" si="3"/>
        <v>540000000</v>
      </c>
      <c r="X20" s="41"/>
      <c r="Y20" s="42"/>
      <c r="Z20" s="42"/>
      <c r="AA20" s="42"/>
      <c r="AB20" s="42"/>
      <c r="AC20" s="42"/>
      <c r="AD20" s="42">
        <f t="shared" si="4"/>
        <v>0</v>
      </c>
      <c r="AE20" s="42"/>
      <c r="AF20" s="42"/>
      <c r="AG20" s="42"/>
      <c r="AH20" s="42"/>
      <c r="AI20" s="42"/>
      <c r="AJ20" s="42"/>
      <c r="AK20" s="42"/>
      <c r="AL20" s="42"/>
      <c r="AM20" s="42">
        <f t="shared" si="6"/>
        <v>0</v>
      </c>
      <c r="AN20" s="42"/>
      <c r="AO20" s="42"/>
      <c r="AP20" s="42"/>
      <c r="AQ20" s="42"/>
      <c r="AR20" s="42"/>
      <c r="AS20" s="42"/>
      <c r="AT20" s="42"/>
      <c r="AU20" s="42"/>
      <c r="AV20" s="42">
        <f t="shared" si="8"/>
        <v>0</v>
      </c>
      <c r="AW20" s="42"/>
      <c r="AX20" s="42"/>
      <c r="AY20" s="42"/>
      <c r="AZ20" s="42"/>
      <c r="BA20" s="42"/>
      <c r="BB20" s="42"/>
      <c r="BC20" s="42"/>
      <c r="BD20" s="42"/>
      <c r="BE20" s="42">
        <f t="shared" si="10"/>
        <v>0</v>
      </c>
      <c r="BF20" s="42"/>
      <c r="BG20" s="42"/>
      <c r="BH20" s="42"/>
      <c r="BI20" s="42"/>
      <c r="BJ20" s="42"/>
      <c r="BK20" s="42"/>
      <c r="BL20" s="42"/>
      <c r="BM20" s="42"/>
      <c r="BN20" s="42">
        <f t="shared" si="12"/>
        <v>0</v>
      </c>
      <c r="BO20" s="42"/>
      <c r="BP20" s="42"/>
      <c r="BQ20" s="42"/>
      <c r="BR20" s="42"/>
      <c r="BS20" s="42"/>
      <c r="BT20" s="42"/>
      <c r="BU20" s="42"/>
      <c r="BV20" s="42"/>
      <c r="BW20" s="42">
        <f t="shared" si="14"/>
        <v>0</v>
      </c>
      <c r="BX20" s="42"/>
      <c r="BY20" s="42">
        <f t="shared" si="53"/>
        <v>0</v>
      </c>
      <c r="BZ20" s="42"/>
    </row>
    <row r="21" spans="1:78" ht="32.25" outlineLevel="1" thickBot="1" x14ac:dyDescent="0.25">
      <c r="A21" s="19">
        <v>8.9629629629629629E-2</v>
      </c>
      <c r="B21" s="20">
        <f t="shared" si="23"/>
        <v>18</v>
      </c>
      <c r="C21" s="21" t="s">
        <v>114</v>
      </c>
      <c r="D21" s="23">
        <f>SUM(D22)</f>
        <v>24205000</v>
      </c>
      <c r="E21" s="23">
        <f>SUM(E22)</f>
        <v>0</v>
      </c>
      <c r="F21" s="53"/>
      <c r="G21" s="23">
        <f t="shared" si="0"/>
        <v>24205000</v>
      </c>
      <c r="H21" s="50"/>
      <c r="I21" s="23"/>
      <c r="J21" s="22">
        <f t="shared" ref="J21:N23" si="61">SUM(J22)</f>
        <v>25000000</v>
      </c>
      <c r="K21" s="22">
        <f t="shared" si="61"/>
        <v>0</v>
      </c>
      <c r="L21" s="22">
        <f t="shared" si="61"/>
        <v>0</v>
      </c>
      <c r="M21" s="22">
        <f t="shared" si="61"/>
        <v>0</v>
      </c>
      <c r="N21" s="22">
        <f t="shared" si="61"/>
        <v>0</v>
      </c>
      <c r="O21" s="22">
        <f t="shared" si="1"/>
        <v>25000000</v>
      </c>
      <c r="P21" s="24">
        <f t="shared" si="2"/>
        <v>795000</v>
      </c>
      <c r="Q21" s="23"/>
      <c r="R21" s="22">
        <f t="shared" ref="R21:V23" si="62">SUM(R22)</f>
        <v>20000000</v>
      </c>
      <c r="S21" s="22">
        <f t="shared" si="62"/>
        <v>0</v>
      </c>
      <c r="T21" s="22">
        <f t="shared" si="62"/>
        <v>0</v>
      </c>
      <c r="U21" s="22">
        <f t="shared" si="62"/>
        <v>0</v>
      </c>
      <c r="V21" s="22">
        <f t="shared" si="62"/>
        <v>0</v>
      </c>
      <c r="W21" s="22">
        <f t="shared" si="3"/>
        <v>20000000</v>
      </c>
      <c r="X21" s="23"/>
      <c r="Y21" s="22">
        <f t="shared" ref="Y21:AN23" si="63">SUM(Y22)</f>
        <v>23000000</v>
      </c>
      <c r="Z21" s="22">
        <f t="shared" si="63"/>
        <v>0</v>
      </c>
      <c r="AA21" s="22">
        <f t="shared" si="63"/>
        <v>0</v>
      </c>
      <c r="AB21" s="22">
        <f t="shared" si="63"/>
        <v>0</v>
      </c>
      <c r="AC21" s="22">
        <f t="shared" si="63"/>
        <v>0</v>
      </c>
      <c r="AD21" s="22">
        <f t="shared" si="4"/>
        <v>23000000</v>
      </c>
      <c r="AE21" s="22">
        <f t="shared" si="63"/>
        <v>23000000</v>
      </c>
      <c r="AF21" s="22">
        <f t="shared" si="63"/>
        <v>0</v>
      </c>
      <c r="AG21" s="22">
        <f t="shared" si="63"/>
        <v>0</v>
      </c>
      <c r="AH21" s="22">
        <f t="shared" si="63"/>
        <v>0</v>
      </c>
      <c r="AI21" s="22">
        <f t="shared" si="63"/>
        <v>0</v>
      </c>
      <c r="AJ21" s="22">
        <f t="shared" si="63"/>
        <v>0</v>
      </c>
      <c r="AK21" s="22">
        <f t="shared" si="63"/>
        <v>0</v>
      </c>
      <c r="AL21" s="22">
        <f t="shared" si="63"/>
        <v>0</v>
      </c>
      <c r="AM21" s="22">
        <f t="shared" si="6"/>
        <v>23000000</v>
      </c>
      <c r="AN21" s="22">
        <f t="shared" si="63"/>
        <v>23000000</v>
      </c>
      <c r="AO21" s="22">
        <f t="shared" ref="AN21:AU23" si="64">SUM(AO22)</f>
        <v>0</v>
      </c>
      <c r="AP21" s="22">
        <f t="shared" si="64"/>
        <v>0</v>
      </c>
      <c r="AQ21" s="22">
        <f t="shared" si="64"/>
        <v>0</v>
      </c>
      <c r="AR21" s="22">
        <f t="shared" si="64"/>
        <v>0</v>
      </c>
      <c r="AS21" s="22">
        <f t="shared" si="64"/>
        <v>0</v>
      </c>
      <c r="AT21" s="22">
        <f t="shared" si="64"/>
        <v>0</v>
      </c>
      <c r="AU21" s="22">
        <f t="shared" si="64"/>
        <v>0</v>
      </c>
      <c r="AV21" s="22">
        <f t="shared" si="8"/>
        <v>23000000</v>
      </c>
      <c r="AW21" s="22">
        <f t="shared" ref="AW21:BL23" si="65">SUM(AW22)</f>
        <v>23000000</v>
      </c>
      <c r="AX21" s="22">
        <f t="shared" si="65"/>
        <v>0</v>
      </c>
      <c r="AY21" s="22">
        <f t="shared" si="65"/>
        <v>0</v>
      </c>
      <c r="AZ21" s="22">
        <f t="shared" si="65"/>
        <v>0</v>
      </c>
      <c r="BA21" s="22">
        <f t="shared" si="65"/>
        <v>0</v>
      </c>
      <c r="BB21" s="22">
        <f t="shared" si="65"/>
        <v>0</v>
      </c>
      <c r="BC21" s="22">
        <f t="shared" si="65"/>
        <v>0</v>
      </c>
      <c r="BD21" s="22">
        <f t="shared" si="65"/>
        <v>0</v>
      </c>
      <c r="BE21" s="22">
        <f t="shared" si="10"/>
        <v>23000000</v>
      </c>
      <c r="BF21" s="22">
        <f t="shared" si="65"/>
        <v>23000000</v>
      </c>
      <c r="BG21" s="22">
        <f t="shared" si="65"/>
        <v>0</v>
      </c>
      <c r="BH21" s="22">
        <f t="shared" si="65"/>
        <v>0</v>
      </c>
      <c r="BI21" s="22">
        <f t="shared" si="65"/>
        <v>0</v>
      </c>
      <c r="BJ21" s="22">
        <f t="shared" si="65"/>
        <v>0</v>
      </c>
      <c r="BK21" s="22">
        <f t="shared" si="65"/>
        <v>0</v>
      </c>
      <c r="BL21" s="22">
        <f t="shared" si="65"/>
        <v>0</v>
      </c>
      <c r="BM21" s="22">
        <f t="shared" ref="BF21:BM23" si="66">SUM(BM22)</f>
        <v>0</v>
      </c>
      <c r="BN21" s="22">
        <f t="shared" si="12"/>
        <v>23000000</v>
      </c>
      <c r="BO21" s="22">
        <f t="shared" ref="BO21:BX23" si="67">SUM(BO22)</f>
        <v>23000000</v>
      </c>
      <c r="BP21" s="22">
        <f t="shared" si="67"/>
        <v>0</v>
      </c>
      <c r="BQ21" s="22">
        <f t="shared" si="67"/>
        <v>0</v>
      </c>
      <c r="BR21" s="22">
        <f t="shared" si="67"/>
        <v>0</v>
      </c>
      <c r="BS21" s="22">
        <f t="shared" si="67"/>
        <v>0</v>
      </c>
      <c r="BT21" s="22">
        <f t="shared" si="67"/>
        <v>0</v>
      </c>
      <c r="BU21" s="22">
        <f t="shared" si="67"/>
        <v>0</v>
      </c>
      <c r="BV21" s="22">
        <f t="shared" si="67"/>
        <v>0</v>
      </c>
      <c r="BW21" s="22">
        <f t="shared" si="14"/>
        <v>23000000</v>
      </c>
      <c r="BX21" s="22">
        <f t="shared" si="67"/>
        <v>23000000</v>
      </c>
      <c r="BY21" s="22">
        <f t="shared" si="53"/>
        <v>0</v>
      </c>
      <c r="BZ21" s="22"/>
    </row>
    <row r="22" spans="1:78" ht="32.25" outlineLevel="2" thickBot="1" x14ac:dyDescent="0.25">
      <c r="A22" s="25" t="s">
        <v>115</v>
      </c>
      <c r="B22" s="26">
        <f t="shared" si="23"/>
        <v>12</v>
      </c>
      <c r="C22" s="46" t="s">
        <v>116</v>
      </c>
      <c r="D22" s="28">
        <f>SUM(D23)</f>
        <v>24205000</v>
      </c>
      <c r="E22" s="28">
        <f>SUM(E23)</f>
        <v>0</v>
      </c>
      <c r="F22" s="54"/>
      <c r="G22" s="28">
        <f t="shared" si="0"/>
        <v>24205000</v>
      </c>
      <c r="H22" s="51"/>
      <c r="I22" s="28"/>
      <c r="J22" s="27">
        <f t="shared" si="61"/>
        <v>25000000</v>
      </c>
      <c r="K22" s="27">
        <f t="shared" si="61"/>
        <v>0</v>
      </c>
      <c r="L22" s="27">
        <f t="shared" si="61"/>
        <v>0</v>
      </c>
      <c r="M22" s="27">
        <f t="shared" si="61"/>
        <v>0</v>
      </c>
      <c r="N22" s="27">
        <f t="shared" si="61"/>
        <v>0</v>
      </c>
      <c r="O22" s="27">
        <f t="shared" si="1"/>
        <v>25000000</v>
      </c>
      <c r="P22" s="29">
        <f t="shared" si="2"/>
        <v>795000</v>
      </c>
      <c r="Q22" s="28"/>
      <c r="R22" s="27">
        <f t="shared" si="62"/>
        <v>20000000</v>
      </c>
      <c r="S22" s="27">
        <f t="shared" si="62"/>
        <v>0</v>
      </c>
      <c r="T22" s="27">
        <f t="shared" si="62"/>
        <v>0</v>
      </c>
      <c r="U22" s="27">
        <f t="shared" si="62"/>
        <v>0</v>
      </c>
      <c r="V22" s="27">
        <f t="shared" si="62"/>
        <v>0</v>
      </c>
      <c r="W22" s="27">
        <f t="shared" si="3"/>
        <v>20000000</v>
      </c>
      <c r="X22" s="28"/>
      <c r="Y22" s="27">
        <f t="shared" si="63"/>
        <v>23000000</v>
      </c>
      <c r="Z22" s="27">
        <f t="shared" si="63"/>
        <v>0</v>
      </c>
      <c r="AA22" s="27">
        <f t="shared" si="63"/>
        <v>0</v>
      </c>
      <c r="AB22" s="27">
        <f t="shared" si="63"/>
        <v>0</v>
      </c>
      <c r="AC22" s="27">
        <f t="shared" si="63"/>
        <v>0</v>
      </c>
      <c r="AD22" s="27">
        <f t="shared" si="4"/>
        <v>23000000</v>
      </c>
      <c r="AE22" s="27">
        <f t="shared" si="63"/>
        <v>23000000</v>
      </c>
      <c r="AF22" s="27">
        <f t="shared" si="63"/>
        <v>0</v>
      </c>
      <c r="AG22" s="27">
        <f t="shared" si="63"/>
        <v>0</v>
      </c>
      <c r="AH22" s="27">
        <f t="shared" si="63"/>
        <v>0</v>
      </c>
      <c r="AI22" s="27">
        <f t="shared" si="63"/>
        <v>0</v>
      </c>
      <c r="AJ22" s="27">
        <f t="shared" si="63"/>
        <v>0</v>
      </c>
      <c r="AK22" s="27">
        <f t="shared" si="63"/>
        <v>0</v>
      </c>
      <c r="AL22" s="27">
        <f t="shared" si="63"/>
        <v>0</v>
      </c>
      <c r="AM22" s="27">
        <f t="shared" si="6"/>
        <v>23000000</v>
      </c>
      <c r="AN22" s="27">
        <f t="shared" si="64"/>
        <v>23000000</v>
      </c>
      <c r="AO22" s="27">
        <f t="shared" si="64"/>
        <v>0</v>
      </c>
      <c r="AP22" s="27">
        <f t="shared" si="64"/>
        <v>0</v>
      </c>
      <c r="AQ22" s="27">
        <f t="shared" si="64"/>
        <v>0</v>
      </c>
      <c r="AR22" s="27">
        <f t="shared" si="64"/>
        <v>0</v>
      </c>
      <c r="AS22" s="27">
        <f t="shared" si="64"/>
        <v>0</v>
      </c>
      <c r="AT22" s="27">
        <f t="shared" si="64"/>
        <v>0</v>
      </c>
      <c r="AU22" s="27">
        <f t="shared" si="64"/>
        <v>0</v>
      </c>
      <c r="AV22" s="27">
        <f t="shared" si="8"/>
        <v>23000000</v>
      </c>
      <c r="AW22" s="27">
        <f t="shared" si="65"/>
        <v>23000000</v>
      </c>
      <c r="AX22" s="27">
        <f t="shared" si="65"/>
        <v>0</v>
      </c>
      <c r="AY22" s="27">
        <f t="shared" si="65"/>
        <v>0</v>
      </c>
      <c r="AZ22" s="27">
        <f t="shared" si="65"/>
        <v>0</v>
      </c>
      <c r="BA22" s="27">
        <f t="shared" si="65"/>
        <v>0</v>
      </c>
      <c r="BB22" s="27">
        <f t="shared" si="65"/>
        <v>0</v>
      </c>
      <c r="BC22" s="27">
        <f t="shared" si="65"/>
        <v>0</v>
      </c>
      <c r="BD22" s="27">
        <f t="shared" si="65"/>
        <v>0</v>
      </c>
      <c r="BE22" s="27">
        <f t="shared" si="10"/>
        <v>23000000</v>
      </c>
      <c r="BF22" s="27">
        <f t="shared" si="66"/>
        <v>23000000</v>
      </c>
      <c r="BG22" s="27">
        <f t="shared" si="66"/>
        <v>0</v>
      </c>
      <c r="BH22" s="27">
        <f t="shared" si="66"/>
        <v>0</v>
      </c>
      <c r="BI22" s="27">
        <f t="shared" si="66"/>
        <v>0</v>
      </c>
      <c r="BJ22" s="27">
        <f t="shared" si="66"/>
        <v>0</v>
      </c>
      <c r="BK22" s="27">
        <f t="shared" si="66"/>
        <v>0</v>
      </c>
      <c r="BL22" s="27">
        <f t="shared" si="66"/>
        <v>0</v>
      </c>
      <c r="BM22" s="27">
        <f t="shared" si="66"/>
        <v>0</v>
      </c>
      <c r="BN22" s="27">
        <f t="shared" si="12"/>
        <v>23000000</v>
      </c>
      <c r="BO22" s="27">
        <f t="shared" si="67"/>
        <v>23000000</v>
      </c>
      <c r="BP22" s="27">
        <f t="shared" si="67"/>
        <v>0</v>
      </c>
      <c r="BQ22" s="27">
        <f t="shared" si="67"/>
        <v>0</v>
      </c>
      <c r="BR22" s="27">
        <f t="shared" si="67"/>
        <v>0</v>
      </c>
      <c r="BS22" s="27">
        <f t="shared" si="67"/>
        <v>0</v>
      </c>
      <c r="BT22" s="27">
        <f t="shared" si="67"/>
        <v>0</v>
      </c>
      <c r="BU22" s="27">
        <f t="shared" si="67"/>
        <v>0</v>
      </c>
      <c r="BV22" s="27">
        <f t="shared" si="67"/>
        <v>0</v>
      </c>
      <c r="BW22" s="27">
        <f t="shared" si="14"/>
        <v>23000000</v>
      </c>
      <c r="BX22" s="27">
        <f t="shared" si="67"/>
        <v>23000000</v>
      </c>
      <c r="BY22" s="27">
        <f t="shared" si="53"/>
        <v>0</v>
      </c>
      <c r="BZ22" s="27"/>
    </row>
    <row r="23" spans="1:78" ht="32.25" outlineLevel="3" collapsed="1" thickBot="1" x14ac:dyDescent="0.25">
      <c r="A23" s="30" t="s">
        <v>117</v>
      </c>
      <c r="B23" s="31">
        <f t="shared" si="23"/>
        <v>15</v>
      </c>
      <c r="C23" s="32" t="s">
        <v>118</v>
      </c>
      <c r="D23" s="34">
        <v>24205000</v>
      </c>
      <c r="E23" s="34"/>
      <c r="F23" s="55"/>
      <c r="G23" s="34">
        <f t="shared" si="0"/>
        <v>24205000</v>
      </c>
      <c r="H23" s="33"/>
      <c r="I23" s="34"/>
      <c r="J23" s="35">
        <f t="shared" si="61"/>
        <v>25000000</v>
      </c>
      <c r="K23" s="35">
        <f t="shared" si="61"/>
        <v>0</v>
      </c>
      <c r="L23" s="35">
        <f t="shared" si="61"/>
        <v>0</v>
      </c>
      <c r="M23" s="35">
        <f t="shared" si="61"/>
        <v>0</v>
      </c>
      <c r="N23" s="35">
        <f t="shared" si="61"/>
        <v>0</v>
      </c>
      <c r="O23" s="35">
        <f t="shared" si="1"/>
        <v>25000000</v>
      </c>
      <c r="P23" s="36">
        <f t="shared" si="2"/>
        <v>795000</v>
      </c>
      <c r="Q23" s="34"/>
      <c r="R23" s="35">
        <f t="shared" si="62"/>
        <v>20000000</v>
      </c>
      <c r="S23" s="35">
        <f t="shared" si="62"/>
        <v>0</v>
      </c>
      <c r="T23" s="35">
        <f t="shared" si="62"/>
        <v>0</v>
      </c>
      <c r="U23" s="35">
        <f t="shared" si="62"/>
        <v>0</v>
      </c>
      <c r="V23" s="35">
        <f t="shared" si="62"/>
        <v>0</v>
      </c>
      <c r="W23" s="35">
        <f t="shared" si="3"/>
        <v>20000000</v>
      </c>
      <c r="X23" s="34"/>
      <c r="Y23" s="35">
        <f>23000500-500</f>
        <v>23000000</v>
      </c>
      <c r="Z23" s="35">
        <f t="shared" si="63"/>
        <v>0</v>
      </c>
      <c r="AA23" s="35">
        <f t="shared" si="63"/>
        <v>0</v>
      </c>
      <c r="AB23" s="35">
        <f t="shared" si="63"/>
        <v>0</v>
      </c>
      <c r="AC23" s="35">
        <f t="shared" si="63"/>
        <v>0</v>
      </c>
      <c r="AD23" s="35">
        <f t="shared" si="4"/>
        <v>23000000</v>
      </c>
      <c r="AE23" s="35">
        <f>23000500-500</f>
        <v>23000000</v>
      </c>
      <c r="AF23" s="35">
        <f t="shared" si="63"/>
        <v>0</v>
      </c>
      <c r="AG23" s="35">
        <f t="shared" si="63"/>
        <v>0</v>
      </c>
      <c r="AH23" s="35">
        <f t="shared" si="63"/>
        <v>0</v>
      </c>
      <c r="AI23" s="35">
        <f t="shared" si="63"/>
        <v>0</v>
      </c>
      <c r="AJ23" s="35">
        <f t="shared" si="63"/>
        <v>0</v>
      </c>
      <c r="AK23" s="35">
        <f t="shared" si="63"/>
        <v>0</v>
      </c>
      <c r="AL23" s="35">
        <f t="shared" si="63"/>
        <v>0</v>
      </c>
      <c r="AM23" s="35">
        <f t="shared" si="6"/>
        <v>23000000</v>
      </c>
      <c r="AN23" s="35">
        <f>23000500-500</f>
        <v>23000000</v>
      </c>
      <c r="AO23" s="35">
        <f t="shared" si="64"/>
        <v>0</v>
      </c>
      <c r="AP23" s="35">
        <f t="shared" si="64"/>
        <v>0</v>
      </c>
      <c r="AQ23" s="35">
        <f t="shared" si="64"/>
        <v>0</v>
      </c>
      <c r="AR23" s="35">
        <f t="shared" si="64"/>
        <v>0</v>
      </c>
      <c r="AS23" s="35">
        <f t="shared" si="64"/>
        <v>0</v>
      </c>
      <c r="AT23" s="35">
        <f t="shared" si="64"/>
        <v>0</v>
      </c>
      <c r="AU23" s="35">
        <f t="shared" si="64"/>
        <v>0</v>
      </c>
      <c r="AV23" s="35">
        <f t="shared" si="8"/>
        <v>23000000</v>
      </c>
      <c r="AW23" s="35">
        <f>23000500-500</f>
        <v>23000000</v>
      </c>
      <c r="AX23" s="35">
        <f t="shared" si="65"/>
        <v>0</v>
      </c>
      <c r="AY23" s="35">
        <f t="shared" si="65"/>
        <v>0</v>
      </c>
      <c r="AZ23" s="35">
        <f t="shared" si="65"/>
        <v>0</v>
      </c>
      <c r="BA23" s="35">
        <f t="shared" si="65"/>
        <v>0</v>
      </c>
      <c r="BB23" s="35">
        <f t="shared" si="65"/>
        <v>0</v>
      </c>
      <c r="BC23" s="35">
        <f t="shared" si="65"/>
        <v>0</v>
      </c>
      <c r="BD23" s="35">
        <f t="shared" si="65"/>
        <v>0</v>
      </c>
      <c r="BE23" s="35">
        <f t="shared" si="10"/>
        <v>23000000</v>
      </c>
      <c r="BF23" s="35">
        <f>23000500-500</f>
        <v>23000000</v>
      </c>
      <c r="BG23" s="35">
        <f t="shared" si="66"/>
        <v>0</v>
      </c>
      <c r="BH23" s="35">
        <f t="shared" si="66"/>
        <v>0</v>
      </c>
      <c r="BI23" s="35">
        <f t="shared" si="66"/>
        <v>0</v>
      </c>
      <c r="BJ23" s="35">
        <f t="shared" si="66"/>
        <v>0</v>
      </c>
      <c r="BK23" s="35">
        <f t="shared" si="66"/>
        <v>0</v>
      </c>
      <c r="BL23" s="35">
        <f t="shared" si="66"/>
        <v>0</v>
      </c>
      <c r="BM23" s="35">
        <f t="shared" si="66"/>
        <v>0</v>
      </c>
      <c r="BN23" s="35">
        <f t="shared" si="12"/>
        <v>23000000</v>
      </c>
      <c r="BO23" s="35">
        <f>23000500-500</f>
        <v>23000000</v>
      </c>
      <c r="BP23" s="35">
        <f t="shared" si="67"/>
        <v>0</v>
      </c>
      <c r="BQ23" s="35">
        <f t="shared" si="67"/>
        <v>0</v>
      </c>
      <c r="BR23" s="35">
        <f t="shared" si="67"/>
        <v>0</v>
      </c>
      <c r="BS23" s="35">
        <f t="shared" si="67"/>
        <v>0</v>
      </c>
      <c r="BT23" s="35">
        <f t="shared" si="67"/>
        <v>0</v>
      </c>
      <c r="BU23" s="35">
        <f t="shared" si="67"/>
        <v>0</v>
      </c>
      <c r="BV23" s="35">
        <f t="shared" si="67"/>
        <v>0</v>
      </c>
      <c r="BW23" s="35">
        <f t="shared" si="14"/>
        <v>23000000</v>
      </c>
      <c r="BX23" s="35">
        <f>BW23</f>
        <v>23000000</v>
      </c>
      <c r="BY23" s="35">
        <f t="shared" si="53"/>
        <v>0</v>
      </c>
      <c r="BZ23" s="35"/>
    </row>
    <row r="24" spans="1:78" ht="15.75" hidden="1" outlineLevel="4" thickBot="1" x14ac:dyDescent="0.25">
      <c r="A24" s="37"/>
      <c r="B24" s="38">
        <f t="shared" si="23"/>
        <v>0</v>
      </c>
      <c r="C24" s="39"/>
      <c r="D24" s="41"/>
      <c r="E24" s="41"/>
      <c r="F24" s="41"/>
      <c r="G24" s="41">
        <f t="shared" si="0"/>
        <v>0</v>
      </c>
      <c r="H24" s="40" t="s">
        <v>29</v>
      </c>
      <c r="I24" s="41">
        <v>1</v>
      </c>
      <c r="J24" s="42">
        <v>25000000</v>
      </c>
      <c r="K24" s="42"/>
      <c r="L24" s="42"/>
      <c r="M24" s="42"/>
      <c r="N24" s="42"/>
      <c r="O24" s="42">
        <f t="shared" si="1"/>
        <v>25000000</v>
      </c>
      <c r="P24" s="43">
        <f t="shared" si="2"/>
        <v>25000000</v>
      </c>
      <c r="Q24" s="41">
        <v>1</v>
      </c>
      <c r="R24" s="42">
        <f>23000500-3000500</f>
        <v>20000000</v>
      </c>
      <c r="S24" s="42"/>
      <c r="T24" s="42"/>
      <c r="U24" s="42"/>
      <c r="V24" s="42"/>
      <c r="W24" s="42">
        <f t="shared" si="3"/>
        <v>20000000</v>
      </c>
      <c r="X24" s="41"/>
      <c r="Y24" s="42"/>
      <c r="Z24" s="42"/>
      <c r="AA24" s="42"/>
      <c r="AB24" s="42"/>
      <c r="AC24" s="42"/>
      <c r="AD24" s="42">
        <f t="shared" si="4"/>
        <v>0</v>
      </c>
      <c r="AE24" s="42"/>
      <c r="AF24" s="42"/>
      <c r="AG24" s="42"/>
      <c r="AH24" s="42"/>
      <c r="AI24" s="42"/>
      <c r="AJ24" s="42"/>
      <c r="AK24" s="42"/>
      <c r="AL24" s="42"/>
      <c r="AM24" s="42">
        <f t="shared" si="6"/>
        <v>0</v>
      </c>
      <c r="AN24" s="42"/>
      <c r="AO24" s="42"/>
      <c r="AP24" s="42"/>
      <c r="AQ24" s="42"/>
      <c r="AR24" s="42"/>
      <c r="AS24" s="42"/>
      <c r="AT24" s="42"/>
      <c r="AU24" s="42"/>
      <c r="AV24" s="42">
        <f t="shared" si="8"/>
        <v>0</v>
      </c>
      <c r="AW24" s="42"/>
      <c r="AX24" s="42"/>
      <c r="AY24" s="42"/>
      <c r="AZ24" s="42"/>
      <c r="BA24" s="42"/>
      <c r="BB24" s="42"/>
      <c r="BC24" s="42"/>
      <c r="BD24" s="42"/>
      <c r="BE24" s="42">
        <f t="shared" si="10"/>
        <v>0</v>
      </c>
      <c r="BF24" s="42"/>
      <c r="BG24" s="42"/>
      <c r="BH24" s="42"/>
      <c r="BI24" s="42"/>
      <c r="BJ24" s="42"/>
      <c r="BK24" s="42"/>
      <c r="BL24" s="42"/>
      <c r="BM24" s="42"/>
      <c r="BN24" s="42">
        <f t="shared" si="12"/>
        <v>0</v>
      </c>
      <c r="BO24" s="42"/>
      <c r="BP24" s="42"/>
      <c r="BQ24" s="42"/>
      <c r="BR24" s="42"/>
      <c r="BS24" s="42"/>
      <c r="BT24" s="42"/>
      <c r="BU24" s="42"/>
      <c r="BV24" s="42"/>
      <c r="BW24" s="42">
        <f t="shared" si="14"/>
        <v>0</v>
      </c>
      <c r="BX24" s="42"/>
      <c r="BY24" s="42">
        <f t="shared" si="53"/>
        <v>0</v>
      </c>
      <c r="BZ24" s="42"/>
    </row>
    <row r="25" spans="1:78" ht="32.25" outlineLevel="1" thickBot="1" x14ac:dyDescent="0.25">
      <c r="A25" s="19">
        <v>8.9641203703703709E-2</v>
      </c>
      <c r="B25" s="20">
        <f t="shared" si="23"/>
        <v>18</v>
      </c>
      <c r="C25" s="21" t="s">
        <v>119</v>
      </c>
      <c r="D25" s="23">
        <f>SUM(D26)</f>
        <v>26650000</v>
      </c>
      <c r="E25" s="23">
        <f>SUM(E26)</f>
        <v>0</v>
      </c>
      <c r="F25" s="53"/>
      <c r="G25" s="23">
        <f t="shared" si="0"/>
        <v>26650000</v>
      </c>
      <c r="H25" s="50"/>
      <c r="I25" s="23"/>
      <c r="J25" s="22">
        <f t="shared" ref="J25:N26" si="68">SUM(J26)</f>
        <v>27000000</v>
      </c>
      <c r="K25" s="22">
        <f t="shared" si="68"/>
        <v>0</v>
      </c>
      <c r="L25" s="22">
        <f t="shared" si="68"/>
        <v>0</v>
      </c>
      <c r="M25" s="22">
        <f t="shared" si="68"/>
        <v>0</v>
      </c>
      <c r="N25" s="22">
        <f t="shared" si="68"/>
        <v>0</v>
      </c>
      <c r="O25" s="22">
        <f t="shared" si="1"/>
        <v>27000000</v>
      </c>
      <c r="P25" s="24">
        <f t="shared" si="2"/>
        <v>350000</v>
      </c>
      <c r="Q25" s="23"/>
      <c r="R25" s="22">
        <f t="shared" ref="R25:V26" si="69">SUM(R26)</f>
        <v>55000000</v>
      </c>
      <c r="S25" s="22">
        <f t="shared" si="69"/>
        <v>0</v>
      </c>
      <c r="T25" s="22">
        <f t="shared" si="69"/>
        <v>0</v>
      </c>
      <c r="U25" s="22">
        <f t="shared" si="69"/>
        <v>0</v>
      </c>
      <c r="V25" s="22">
        <f t="shared" si="69"/>
        <v>0</v>
      </c>
      <c r="W25" s="22">
        <f t="shared" si="3"/>
        <v>55000000</v>
      </c>
      <c r="X25" s="23"/>
      <c r="Y25" s="22">
        <f t="shared" ref="Y25:AN26" si="70">SUM(Y26)</f>
        <v>72083000</v>
      </c>
      <c r="Z25" s="22">
        <f t="shared" si="70"/>
        <v>0</v>
      </c>
      <c r="AA25" s="22">
        <f t="shared" si="70"/>
        <v>0</v>
      </c>
      <c r="AB25" s="22">
        <f t="shared" si="70"/>
        <v>0</v>
      </c>
      <c r="AC25" s="22">
        <f t="shared" si="70"/>
        <v>0</v>
      </c>
      <c r="AD25" s="22">
        <f t="shared" si="4"/>
        <v>72083000</v>
      </c>
      <c r="AE25" s="22">
        <f t="shared" si="70"/>
        <v>72083000</v>
      </c>
      <c r="AF25" s="22">
        <f t="shared" si="70"/>
        <v>0</v>
      </c>
      <c r="AG25" s="22">
        <f t="shared" si="70"/>
        <v>0</v>
      </c>
      <c r="AH25" s="22">
        <f t="shared" si="70"/>
        <v>0</v>
      </c>
      <c r="AI25" s="22">
        <f t="shared" si="70"/>
        <v>0</v>
      </c>
      <c r="AJ25" s="22">
        <f t="shared" si="70"/>
        <v>0</v>
      </c>
      <c r="AK25" s="22">
        <f t="shared" si="70"/>
        <v>0</v>
      </c>
      <c r="AL25" s="22">
        <f t="shared" si="70"/>
        <v>0</v>
      </c>
      <c r="AM25" s="22">
        <f t="shared" si="6"/>
        <v>72083000</v>
      </c>
      <c r="AN25" s="22">
        <f t="shared" si="70"/>
        <v>72083000</v>
      </c>
      <c r="AO25" s="22">
        <f t="shared" ref="AN25:AU26" si="71">SUM(AO26)</f>
        <v>0</v>
      </c>
      <c r="AP25" s="22">
        <f t="shared" si="71"/>
        <v>0</v>
      </c>
      <c r="AQ25" s="22">
        <f t="shared" si="71"/>
        <v>0</v>
      </c>
      <c r="AR25" s="22">
        <f t="shared" si="71"/>
        <v>0</v>
      </c>
      <c r="AS25" s="22">
        <f t="shared" si="71"/>
        <v>0</v>
      </c>
      <c r="AT25" s="22">
        <f t="shared" si="71"/>
        <v>0</v>
      </c>
      <c r="AU25" s="22">
        <f t="shared" si="71"/>
        <v>0</v>
      </c>
      <c r="AV25" s="22">
        <f t="shared" si="8"/>
        <v>72083000</v>
      </c>
      <c r="AW25" s="22">
        <f t="shared" ref="AW25:BL26" si="72">SUM(AW26)</f>
        <v>72083000</v>
      </c>
      <c r="AX25" s="22">
        <f t="shared" si="72"/>
        <v>0</v>
      </c>
      <c r="AY25" s="22">
        <f t="shared" si="72"/>
        <v>0</v>
      </c>
      <c r="AZ25" s="22">
        <f t="shared" si="72"/>
        <v>0</v>
      </c>
      <c r="BA25" s="22">
        <f t="shared" si="72"/>
        <v>0</v>
      </c>
      <c r="BB25" s="22">
        <f t="shared" si="72"/>
        <v>0</v>
      </c>
      <c r="BC25" s="22">
        <f t="shared" si="72"/>
        <v>0</v>
      </c>
      <c r="BD25" s="22">
        <f t="shared" si="72"/>
        <v>0</v>
      </c>
      <c r="BE25" s="22">
        <f t="shared" si="10"/>
        <v>72083000</v>
      </c>
      <c r="BF25" s="22">
        <f t="shared" si="72"/>
        <v>72083000</v>
      </c>
      <c r="BG25" s="22">
        <f t="shared" si="72"/>
        <v>0</v>
      </c>
      <c r="BH25" s="22">
        <f t="shared" si="72"/>
        <v>0</v>
      </c>
      <c r="BI25" s="22">
        <f t="shared" si="72"/>
        <v>0</v>
      </c>
      <c r="BJ25" s="22">
        <f t="shared" si="72"/>
        <v>0</v>
      </c>
      <c r="BK25" s="22">
        <f t="shared" si="72"/>
        <v>0</v>
      </c>
      <c r="BL25" s="22">
        <f t="shared" si="72"/>
        <v>0</v>
      </c>
      <c r="BM25" s="22">
        <f t="shared" ref="BF25:BM26" si="73">SUM(BM26)</f>
        <v>0</v>
      </c>
      <c r="BN25" s="22">
        <f t="shared" si="12"/>
        <v>72083000</v>
      </c>
      <c r="BO25" s="22">
        <f t="shared" ref="BO25:BX26" si="74">SUM(BO26)</f>
        <v>72083000</v>
      </c>
      <c r="BP25" s="22">
        <f t="shared" si="74"/>
        <v>0</v>
      </c>
      <c r="BQ25" s="22">
        <f t="shared" si="74"/>
        <v>0</v>
      </c>
      <c r="BR25" s="22">
        <f t="shared" si="74"/>
        <v>0</v>
      </c>
      <c r="BS25" s="22">
        <f t="shared" si="74"/>
        <v>0</v>
      </c>
      <c r="BT25" s="22">
        <f t="shared" si="74"/>
        <v>0</v>
      </c>
      <c r="BU25" s="22">
        <f t="shared" si="74"/>
        <v>0</v>
      </c>
      <c r="BV25" s="22">
        <f t="shared" si="74"/>
        <v>0</v>
      </c>
      <c r="BW25" s="22">
        <f t="shared" si="14"/>
        <v>72083000</v>
      </c>
      <c r="BX25" s="22">
        <f t="shared" si="74"/>
        <v>72083000</v>
      </c>
      <c r="BY25" s="22">
        <f t="shared" si="53"/>
        <v>0</v>
      </c>
      <c r="BZ25" s="22"/>
    </row>
    <row r="26" spans="1:78" ht="32.25" outlineLevel="2" thickBot="1" x14ac:dyDescent="0.25">
      <c r="A26" s="25" t="s">
        <v>120</v>
      </c>
      <c r="B26" s="26">
        <f t="shared" si="23"/>
        <v>12</v>
      </c>
      <c r="C26" s="46" t="s">
        <v>121</v>
      </c>
      <c r="D26" s="28">
        <f>SUM(D27)</f>
        <v>26650000</v>
      </c>
      <c r="E26" s="28">
        <f>SUM(E27)</f>
        <v>0</v>
      </c>
      <c r="F26" s="54"/>
      <c r="G26" s="28">
        <f t="shared" si="0"/>
        <v>26650000</v>
      </c>
      <c r="H26" s="51"/>
      <c r="I26" s="28"/>
      <c r="J26" s="27">
        <f t="shared" si="68"/>
        <v>27000000</v>
      </c>
      <c r="K26" s="27">
        <f t="shared" si="68"/>
        <v>0</v>
      </c>
      <c r="L26" s="27">
        <f t="shared" si="68"/>
        <v>0</v>
      </c>
      <c r="M26" s="27">
        <f t="shared" si="68"/>
        <v>0</v>
      </c>
      <c r="N26" s="27">
        <f t="shared" si="68"/>
        <v>0</v>
      </c>
      <c r="O26" s="27">
        <f t="shared" si="1"/>
        <v>27000000</v>
      </c>
      <c r="P26" s="29">
        <f t="shared" si="2"/>
        <v>350000</v>
      </c>
      <c r="Q26" s="28"/>
      <c r="R26" s="27">
        <f t="shared" si="69"/>
        <v>55000000</v>
      </c>
      <c r="S26" s="27">
        <f t="shared" si="69"/>
        <v>0</v>
      </c>
      <c r="T26" s="27">
        <f t="shared" si="69"/>
        <v>0</v>
      </c>
      <c r="U26" s="27">
        <f t="shared" si="69"/>
        <v>0</v>
      </c>
      <c r="V26" s="27">
        <f t="shared" si="69"/>
        <v>0</v>
      </c>
      <c r="W26" s="27">
        <f t="shared" si="3"/>
        <v>55000000</v>
      </c>
      <c r="X26" s="28"/>
      <c r="Y26" s="27">
        <f t="shared" si="70"/>
        <v>72083000</v>
      </c>
      <c r="Z26" s="27">
        <f t="shared" si="70"/>
        <v>0</v>
      </c>
      <c r="AA26" s="27">
        <f t="shared" si="70"/>
        <v>0</v>
      </c>
      <c r="AB26" s="27">
        <f t="shared" si="70"/>
        <v>0</v>
      </c>
      <c r="AC26" s="27">
        <f t="shared" si="70"/>
        <v>0</v>
      </c>
      <c r="AD26" s="27">
        <f t="shared" si="4"/>
        <v>72083000</v>
      </c>
      <c r="AE26" s="27">
        <f t="shared" si="70"/>
        <v>72083000</v>
      </c>
      <c r="AF26" s="27">
        <f t="shared" si="70"/>
        <v>0</v>
      </c>
      <c r="AG26" s="27">
        <f t="shared" si="70"/>
        <v>0</v>
      </c>
      <c r="AH26" s="27">
        <f t="shared" si="70"/>
        <v>0</v>
      </c>
      <c r="AI26" s="27">
        <f t="shared" si="70"/>
        <v>0</v>
      </c>
      <c r="AJ26" s="27">
        <f t="shared" si="70"/>
        <v>0</v>
      </c>
      <c r="AK26" s="27">
        <f t="shared" si="70"/>
        <v>0</v>
      </c>
      <c r="AL26" s="27">
        <f t="shared" si="70"/>
        <v>0</v>
      </c>
      <c r="AM26" s="27">
        <f t="shared" si="6"/>
        <v>72083000</v>
      </c>
      <c r="AN26" s="27">
        <f t="shared" si="71"/>
        <v>72083000</v>
      </c>
      <c r="AO26" s="27">
        <f t="shared" si="71"/>
        <v>0</v>
      </c>
      <c r="AP26" s="27">
        <f t="shared" si="71"/>
        <v>0</v>
      </c>
      <c r="AQ26" s="27">
        <f t="shared" si="71"/>
        <v>0</v>
      </c>
      <c r="AR26" s="27">
        <f t="shared" si="71"/>
        <v>0</v>
      </c>
      <c r="AS26" s="27">
        <f t="shared" si="71"/>
        <v>0</v>
      </c>
      <c r="AT26" s="27">
        <f t="shared" si="71"/>
        <v>0</v>
      </c>
      <c r="AU26" s="27">
        <f t="shared" si="71"/>
        <v>0</v>
      </c>
      <c r="AV26" s="27">
        <f t="shared" si="8"/>
        <v>72083000</v>
      </c>
      <c r="AW26" s="27">
        <f t="shared" si="72"/>
        <v>72083000</v>
      </c>
      <c r="AX26" s="27">
        <f t="shared" si="72"/>
        <v>0</v>
      </c>
      <c r="AY26" s="27">
        <f t="shared" si="72"/>
        <v>0</v>
      </c>
      <c r="AZ26" s="27">
        <f t="shared" si="72"/>
        <v>0</v>
      </c>
      <c r="BA26" s="27">
        <f t="shared" si="72"/>
        <v>0</v>
      </c>
      <c r="BB26" s="27">
        <f t="shared" si="72"/>
        <v>0</v>
      </c>
      <c r="BC26" s="27">
        <f t="shared" si="72"/>
        <v>0</v>
      </c>
      <c r="BD26" s="27">
        <f t="shared" si="72"/>
        <v>0</v>
      </c>
      <c r="BE26" s="27">
        <f t="shared" si="10"/>
        <v>72083000</v>
      </c>
      <c r="BF26" s="27">
        <f t="shared" si="73"/>
        <v>72083000</v>
      </c>
      <c r="BG26" s="27">
        <f t="shared" si="73"/>
        <v>0</v>
      </c>
      <c r="BH26" s="27">
        <f t="shared" si="73"/>
        <v>0</v>
      </c>
      <c r="BI26" s="27">
        <f t="shared" si="73"/>
        <v>0</v>
      </c>
      <c r="BJ26" s="27">
        <f t="shared" si="73"/>
        <v>0</v>
      </c>
      <c r="BK26" s="27">
        <f t="shared" si="73"/>
        <v>0</v>
      </c>
      <c r="BL26" s="27">
        <f t="shared" si="73"/>
        <v>0</v>
      </c>
      <c r="BM26" s="27">
        <f t="shared" si="73"/>
        <v>0</v>
      </c>
      <c r="BN26" s="27">
        <f t="shared" si="12"/>
        <v>72083000</v>
      </c>
      <c r="BO26" s="27">
        <f t="shared" si="74"/>
        <v>72083000</v>
      </c>
      <c r="BP26" s="27">
        <f t="shared" si="74"/>
        <v>0</v>
      </c>
      <c r="BQ26" s="27">
        <f t="shared" si="74"/>
        <v>0</v>
      </c>
      <c r="BR26" s="27">
        <f t="shared" si="74"/>
        <v>0</v>
      </c>
      <c r="BS26" s="27">
        <f t="shared" si="74"/>
        <v>0</v>
      </c>
      <c r="BT26" s="27">
        <f t="shared" si="74"/>
        <v>0</v>
      </c>
      <c r="BU26" s="27">
        <f t="shared" si="74"/>
        <v>0</v>
      </c>
      <c r="BV26" s="27">
        <f t="shared" si="74"/>
        <v>0</v>
      </c>
      <c r="BW26" s="27">
        <f t="shared" si="14"/>
        <v>72083000</v>
      </c>
      <c r="BX26" s="27">
        <f t="shared" si="74"/>
        <v>72083000</v>
      </c>
      <c r="BY26" s="27">
        <f t="shared" si="53"/>
        <v>0</v>
      </c>
      <c r="BZ26" s="27"/>
    </row>
    <row r="27" spans="1:78" ht="63.75" outlineLevel="3" collapsed="1" thickBot="1" x14ac:dyDescent="0.25">
      <c r="A27" s="30" t="s">
        <v>122</v>
      </c>
      <c r="B27" s="31">
        <f t="shared" si="23"/>
        <v>15</v>
      </c>
      <c r="C27" s="32" t="s">
        <v>123</v>
      </c>
      <c r="D27" s="34">
        <v>26650000</v>
      </c>
      <c r="E27" s="34"/>
      <c r="F27" s="55"/>
      <c r="G27" s="34">
        <f t="shared" si="0"/>
        <v>26650000</v>
      </c>
      <c r="H27" s="33"/>
      <c r="I27" s="34"/>
      <c r="J27" s="35">
        <f>SUM(J28:J29)</f>
        <v>27000000</v>
      </c>
      <c r="K27" s="35">
        <f>SUM(K28:K29)</f>
        <v>0</v>
      </c>
      <c r="L27" s="35">
        <f>SUM(L28:L29)</f>
        <v>0</v>
      </c>
      <c r="M27" s="35">
        <f>SUM(M28:M29)</f>
        <v>0</v>
      </c>
      <c r="N27" s="35">
        <f>SUM(N28:N29)</f>
        <v>0</v>
      </c>
      <c r="O27" s="35">
        <f t="shared" ref="O27:O91" si="75">SUM(J27:N27)</f>
        <v>27000000</v>
      </c>
      <c r="P27" s="36">
        <f t="shared" si="2"/>
        <v>350000</v>
      </c>
      <c r="Q27" s="34"/>
      <c r="R27" s="35">
        <f>SUM(R28:R29)</f>
        <v>55000000</v>
      </c>
      <c r="S27" s="35">
        <f>SUM(S28)</f>
        <v>0</v>
      </c>
      <c r="T27" s="35">
        <f>SUM(T28:T29)</f>
        <v>0</v>
      </c>
      <c r="U27" s="35">
        <f>SUM(U28:U29)</f>
        <v>0</v>
      </c>
      <c r="V27" s="35">
        <f>SUM(V28:V29)</f>
        <v>0</v>
      </c>
      <c r="W27" s="35">
        <f t="shared" ref="W27:W91" si="76">SUM(R27:V27)</f>
        <v>55000000</v>
      </c>
      <c r="X27" s="34"/>
      <c r="Y27" s="35">
        <v>72083000</v>
      </c>
      <c r="Z27" s="35">
        <f>SUM(Z28)</f>
        <v>0</v>
      </c>
      <c r="AA27" s="35">
        <f>SUM(AA28:AA29)</f>
        <v>0</v>
      </c>
      <c r="AB27" s="35">
        <f>SUM(AB28:AB29)</f>
        <v>0</v>
      </c>
      <c r="AC27" s="35">
        <f>SUM(AC28:AC29)</f>
        <v>0</v>
      </c>
      <c r="AD27" s="35">
        <f t="shared" si="4"/>
        <v>72083000</v>
      </c>
      <c r="AE27" s="35">
        <v>72083000</v>
      </c>
      <c r="AF27" s="35">
        <f>SUM(AF28)</f>
        <v>0</v>
      </c>
      <c r="AG27" s="35">
        <f t="shared" ref="AG27:AL27" si="77">SUM(AG28:AG29)</f>
        <v>0</v>
      </c>
      <c r="AH27" s="35">
        <f t="shared" si="77"/>
        <v>0</v>
      </c>
      <c r="AI27" s="35">
        <f t="shared" si="77"/>
        <v>0</v>
      </c>
      <c r="AJ27" s="35">
        <f t="shared" si="77"/>
        <v>0</v>
      </c>
      <c r="AK27" s="35">
        <f t="shared" si="77"/>
        <v>0</v>
      </c>
      <c r="AL27" s="35">
        <f t="shared" si="77"/>
        <v>0</v>
      </c>
      <c r="AM27" s="35">
        <f t="shared" si="6"/>
        <v>72083000</v>
      </c>
      <c r="AN27" s="35">
        <v>72083000</v>
      </c>
      <c r="AO27" s="35">
        <f>SUM(AO28)</f>
        <v>0</v>
      </c>
      <c r="AP27" s="35">
        <f t="shared" ref="AP27:AU27" si="78">SUM(AP28:AP29)</f>
        <v>0</v>
      </c>
      <c r="AQ27" s="35">
        <f t="shared" si="78"/>
        <v>0</v>
      </c>
      <c r="AR27" s="35">
        <f t="shared" si="78"/>
        <v>0</v>
      </c>
      <c r="AS27" s="35">
        <f t="shared" si="78"/>
        <v>0</v>
      </c>
      <c r="AT27" s="35">
        <f t="shared" si="78"/>
        <v>0</v>
      </c>
      <c r="AU27" s="35">
        <f t="shared" si="78"/>
        <v>0</v>
      </c>
      <c r="AV27" s="35">
        <f t="shared" si="8"/>
        <v>72083000</v>
      </c>
      <c r="AW27" s="35">
        <v>72083000</v>
      </c>
      <c r="AX27" s="35">
        <f>SUM(AX28)</f>
        <v>0</v>
      </c>
      <c r="AY27" s="35">
        <f t="shared" ref="AY27:BD27" si="79">SUM(AY28:AY29)</f>
        <v>0</v>
      </c>
      <c r="AZ27" s="35">
        <f t="shared" si="79"/>
        <v>0</v>
      </c>
      <c r="BA27" s="35">
        <f t="shared" si="79"/>
        <v>0</v>
      </c>
      <c r="BB27" s="35">
        <f t="shared" si="79"/>
        <v>0</v>
      </c>
      <c r="BC27" s="35">
        <f t="shared" si="79"/>
        <v>0</v>
      </c>
      <c r="BD27" s="35">
        <f t="shared" si="79"/>
        <v>0</v>
      </c>
      <c r="BE27" s="35">
        <f t="shared" si="10"/>
        <v>72083000</v>
      </c>
      <c r="BF27" s="35">
        <v>72083000</v>
      </c>
      <c r="BG27" s="35">
        <f>SUM(BG28)</f>
        <v>0</v>
      </c>
      <c r="BH27" s="35">
        <f t="shared" ref="BH27:BM27" si="80">SUM(BH28:BH29)</f>
        <v>0</v>
      </c>
      <c r="BI27" s="35">
        <f t="shared" si="80"/>
        <v>0</v>
      </c>
      <c r="BJ27" s="35">
        <f t="shared" si="80"/>
        <v>0</v>
      </c>
      <c r="BK27" s="35">
        <f t="shared" si="80"/>
        <v>0</v>
      </c>
      <c r="BL27" s="35">
        <f t="shared" si="80"/>
        <v>0</v>
      </c>
      <c r="BM27" s="35">
        <f t="shared" si="80"/>
        <v>0</v>
      </c>
      <c r="BN27" s="35">
        <f t="shared" si="12"/>
        <v>72083000</v>
      </c>
      <c r="BO27" s="35">
        <v>72083000</v>
      </c>
      <c r="BP27" s="35">
        <f>SUM(BP28)</f>
        <v>0</v>
      </c>
      <c r="BQ27" s="35">
        <f t="shared" ref="BQ27:BV27" si="81">SUM(BQ28:BQ29)</f>
        <v>0</v>
      </c>
      <c r="BR27" s="35">
        <f t="shared" si="81"/>
        <v>0</v>
      </c>
      <c r="BS27" s="35">
        <f t="shared" si="81"/>
        <v>0</v>
      </c>
      <c r="BT27" s="35">
        <f t="shared" si="81"/>
        <v>0</v>
      </c>
      <c r="BU27" s="35">
        <f t="shared" si="81"/>
        <v>0</v>
      </c>
      <c r="BV27" s="35">
        <f t="shared" si="81"/>
        <v>0</v>
      </c>
      <c r="BW27" s="35">
        <f t="shared" si="14"/>
        <v>72083000</v>
      </c>
      <c r="BX27" s="35">
        <f>BW27</f>
        <v>72083000</v>
      </c>
      <c r="BY27" s="35">
        <f t="shared" si="53"/>
        <v>0</v>
      </c>
      <c r="BZ27" s="35"/>
    </row>
    <row r="28" spans="1:78" ht="15.75" hidden="1" outlineLevel="4" thickBot="1" x14ac:dyDescent="0.25">
      <c r="A28" s="37"/>
      <c r="B28" s="38">
        <f t="shared" si="23"/>
        <v>0</v>
      </c>
      <c r="C28" s="39"/>
      <c r="D28" s="41"/>
      <c r="E28" s="41"/>
      <c r="F28" s="41"/>
      <c r="G28" s="41">
        <f t="shared" si="0"/>
        <v>0</v>
      </c>
      <c r="H28" s="40" t="s">
        <v>86</v>
      </c>
      <c r="I28" s="41">
        <v>1</v>
      </c>
      <c r="J28" s="42">
        <f>27000000</f>
        <v>27000000</v>
      </c>
      <c r="K28" s="42"/>
      <c r="L28" s="42"/>
      <c r="M28" s="42"/>
      <c r="N28" s="42"/>
      <c r="O28" s="42">
        <f t="shared" si="75"/>
        <v>27000000</v>
      </c>
      <c r="P28" s="43">
        <f t="shared" si="2"/>
        <v>27000000</v>
      </c>
      <c r="Q28" s="41">
        <v>1</v>
      </c>
      <c r="R28" s="42">
        <f>27000000+8000000</f>
        <v>35000000</v>
      </c>
      <c r="S28" s="42"/>
      <c r="T28" s="42"/>
      <c r="U28" s="42"/>
      <c r="V28" s="42"/>
      <c r="W28" s="42">
        <f t="shared" si="76"/>
        <v>35000000</v>
      </c>
      <c r="X28" s="41"/>
      <c r="Y28" s="42"/>
      <c r="Z28" s="42"/>
      <c r="AA28" s="42"/>
      <c r="AB28" s="42"/>
      <c r="AC28" s="42"/>
      <c r="AD28" s="42">
        <f t="shared" si="4"/>
        <v>0</v>
      </c>
      <c r="AE28" s="42"/>
      <c r="AF28" s="42"/>
      <c r="AG28" s="42"/>
      <c r="AH28" s="42"/>
      <c r="AI28" s="42"/>
      <c r="AJ28" s="42"/>
      <c r="AK28" s="42"/>
      <c r="AL28" s="42"/>
      <c r="AM28" s="42">
        <f t="shared" si="6"/>
        <v>0</v>
      </c>
      <c r="AN28" s="42"/>
      <c r="AO28" s="42"/>
      <c r="AP28" s="42"/>
      <c r="AQ28" s="42"/>
      <c r="AR28" s="42"/>
      <c r="AS28" s="42"/>
      <c r="AT28" s="42"/>
      <c r="AU28" s="42"/>
      <c r="AV28" s="42">
        <f t="shared" si="8"/>
        <v>0</v>
      </c>
      <c r="AW28" s="42"/>
      <c r="AX28" s="42"/>
      <c r="AY28" s="42"/>
      <c r="AZ28" s="42"/>
      <c r="BA28" s="42"/>
      <c r="BB28" s="42"/>
      <c r="BC28" s="42"/>
      <c r="BD28" s="42"/>
      <c r="BE28" s="42">
        <f t="shared" si="10"/>
        <v>0</v>
      </c>
      <c r="BF28" s="42"/>
      <c r="BG28" s="42"/>
      <c r="BH28" s="42"/>
      <c r="BI28" s="42"/>
      <c r="BJ28" s="42"/>
      <c r="BK28" s="42"/>
      <c r="BL28" s="42"/>
      <c r="BM28" s="42"/>
      <c r="BN28" s="42">
        <f t="shared" si="12"/>
        <v>0</v>
      </c>
      <c r="BO28" s="42"/>
      <c r="BP28" s="42"/>
      <c r="BQ28" s="42"/>
      <c r="BR28" s="42"/>
      <c r="BS28" s="42"/>
      <c r="BT28" s="42"/>
      <c r="BU28" s="42"/>
      <c r="BV28" s="42"/>
      <c r="BW28" s="42">
        <f t="shared" si="14"/>
        <v>0</v>
      </c>
      <c r="BX28" s="42"/>
      <c r="BY28" s="42">
        <f t="shared" si="53"/>
        <v>0</v>
      </c>
      <c r="BZ28" s="42"/>
    </row>
    <row r="29" spans="1:78" ht="15.75" hidden="1" outlineLevel="4" thickBot="1" x14ac:dyDescent="0.25">
      <c r="A29" s="37"/>
      <c r="B29" s="38"/>
      <c r="C29" s="39"/>
      <c r="D29" s="41"/>
      <c r="E29" s="41"/>
      <c r="F29" s="41"/>
      <c r="G29" s="41">
        <f t="shared" si="0"/>
        <v>0</v>
      </c>
      <c r="H29" s="40" t="s">
        <v>86</v>
      </c>
      <c r="I29" s="41">
        <v>0</v>
      </c>
      <c r="J29" s="42">
        <v>0</v>
      </c>
      <c r="K29" s="42"/>
      <c r="L29" s="42"/>
      <c r="M29" s="42"/>
      <c r="N29" s="42"/>
      <c r="O29" s="42">
        <f t="shared" si="75"/>
        <v>0</v>
      </c>
      <c r="P29" s="43">
        <f t="shared" si="2"/>
        <v>0</v>
      </c>
      <c r="Q29" s="41">
        <v>1</v>
      </c>
      <c r="R29" s="42">
        <f>(72083000-R28)-17083000</f>
        <v>20000000</v>
      </c>
      <c r="S29" s="42"/>
      <c r="T29" s="42"/>
      <c r="U29" s="42"/>
      <c r="V29" s="42"/>
      <c r="W29" s="42">
        <f t="shared" si="76"/>
        <v>20000000</v>
      </c>
      <c r="X29" s="41"/>
      <c r="Y29" s="42"/>
      <c r="Z29" s="42"/>
      <c r="AA29" s="42"/>
      <c r="AB29" s="42"/>
      <c r="AC29" s="42"/>
      <c r="AD29" s="42">
        <f t="shared" si="4"/>
        <v>0</v>
      </c>
      <c r="AE29" s="42"/>
      <c r="AF29" s="42"/>
      <c r="AG29" s="42"/>
      <c r="AH29" s="42"/>
      <c r="AI29" s="42"/>
      <c r="AJ29" s="42"/>
      <c r="AK29" s="42"/>
      <c r="AL29" s="42"/>
      <c r="AM29" s="42">
        <f t="shared" si="6"/>
        <v>0</v>
      </c>
      <c r="AN29" s="42"/>
      <c r="AO29" s="42"/>
      <c r="AP29" s="42"/>
      <c r="AQ29" s="42"/>
      <c r="AR29" s="42"/>
      <c r="AS29" s="42"/>
      <c r="AT29" s="42"/>
      <c r="AU29" s="42"/>
      <c r="AV29" s="42">
        <f t="shared" si="8"/>
        <v>0</v>
      </c>
      <c r="AW29" s="42"/>
      <c r="AX29" s="42"/>
      <c r="AY29" s="42"/>
      <c r="AZ29" s="42"/>
      <c r="BA29" s="42"/>
      <c r="BB29" s="42"/>
      <c r="BC29" s="42"/>
      <c r="BD29" s="42"/>
      <c r="BE29" s="42">
        <f t="shared" si="10"/>
        <v>0</v>
      </c>
      <c r="BF29" s="42"/>
      <c r="BG29" s="42"/>
      <c r="BH29" s="42"/>
      <c r="BI29" s="42"/>
      <c r="BJ29" s="42"/>
      <c r="BK29" s="42"/>
      <c r="BL29" s="42"/>
      <c r="BM29" s="42"/>
      <c r="BN29" s="42">
        <f t="shared" si="12"/>
        <v>0</v>
      </c>
      <c r="BO29" s="42"/>
      <c r="BP29" s="42"/>
      <c r="BQ29" s="42"/>
      <c r="BR29" s="42"/>
      <c r="BS29" s="42"/>
      <c r="BT29" s="42"/>
      <c r="BU29" s="42"/>
      <c r="BV29" s="42"/>
      <c r="BW29" s="42">
        <f t="shared" si="14"/>
        <v>0</v>
      </c>
      <c r="BX29" s="42"/>
      <c r="BY29" s="42">
        <f t="shared" si="53"/>
        <v>0</v>
      </c>
      <c r="BZ29" s="42"/>
    </row>
    <row r="30" spans="1:78" ht="32.25" outlineLevel="1" thickBot="1" x14ac:dyDescent="0.25">
      <c r="A30" s="19">
        <v>0.14377314814814815</v>
      </c>
      <c r="B30" s="20">
        <f t="shared" si="23"/>
        <v>17</v>
      </c>
      <c r="C30" s="21" t="s">
        <v>124</v>
      </c>
      <c r="D30" s="23">
        <f>SUM(D31,D35,D40,D46,D49)</f>
        <v>266340000</v>
      </c>
      <c r="E30" s="23">
        <f>SUM(E31,E35,E40,E46,E49)</f>
        <v>0</v>
      </c>
      <c r="F30" s="53"/>
      <c r="G30" s="23">
        <f t="shared" si="0"/>
        <v>266340000</v>
      </c>
      <c r="H30" s="50"/>
      <c r="I30" s="23"/>
      <c r="J30" s="22">
        <f>SUM(J31,J35,J40,J46,J49)</f>
        <v>248400000</v>
      </c>
      <c r="K30" s="22">
        <f>SUM(K31,K35,K40,K46,K49)</f>
        <v>0</v>
      </c>
      <c r="L30" s="22">
        <f>SUM(L31,L35,L40,L46,L49)</f>
        <v>0</v>
      </c>
      <c r="M30" s="22">
        <f>SUM(M31,M35,M40,M46,M49)</f>
        <v>0</v>
      </c>
      <c r="N30" s="22">
        <f>SUM(N31,N35,N40,N46,N49)</f>
        <v>0</v>
      </c>
      <c r="O30" s="22">
        <f t="shared" si="75"/>
        <v>248400000</v>
      </c>
      <c r="P30" s="24">
        <f t="shared" si="2"/>
        <v>-17940000</v>
      </c>
      <c r="Q30" s="23"/>
      <c r="R30" s="22">
        <f>SUM(R31,R35,R40,R46,R49)</f>
        <v>255638000</v>
      </c>
      <c r="S30" s="22">
        <f>SUM(S31,S35,S40,S46,S49)</f>
        <v>0</v>
      </c>
      <c r="T30" s="22">
        <f>SUM(T31,T35,T40,T46,T49)</f>
        <v>0</v>
      </c>
      <c r="U30" s="22">
        <f>SUM(U31,U35,U40,U46,U49)</f>
        <v>0</v>
      </c>
      <c r="V30" s="22">
        <f>SUM(V31,V35,V40,V46,V49)</f>
        <v>0</v>
      </c>
      <c r="W30" s="22">
        <f t="shared" si="76"/>
        <v>255638000</v>
      </c>
      <c r="X30" s="23"/>
      <c r="Y30" s="22">
        <f>SUM(Y31,Y35,Y40,Y46,Y49)</f>
        <v>261496000</v>
      </c>
      <c r="Z30" s="22">
        <f>SUM(Z31,Z35,Z40,Z46,Z49)</f>
        <v>0</v>
      </c>
      <c r="AA30" s="22">
        <f>SUM(AA31,AA35,AA40,AA46,AA49)</f>
        <v>0</v>
      </c>
      <c r="AB30" s="22">
        <f>SUM(AB31,AB35,AB40,AB46,AB49)</f>
        <v>0</v>
      </c>
      <c r="AC30" s="22">
        <f>SUM(AC31,AC35,AC40,AC46,AC49)</f>
        <v>0</v>
      </c>
      <c r="AD30" s="22">
        <f t="shared" si="4"/>
        <v>261496000</v>
      </c>
      <c r="AE30" s="22">
        <f t="shared" ref="AE30:AL30" si="82">SUM(AE31,AE35,AE40,AE46,AE49)</f>
        <v>261496000</v>
      </c>
      <c r="AF30" s="22">
        <f t="shared" si="82"/>
        <v>0</v>
      </c>
      <c r="AG30" s="22">
        <f t="shared" si="82"/>
        <v>7100000</v>
      </c>
      <c r="AH30" s="22">
        <f t="shared" si="82"/>
        <v>0</v>
      </c>
      <c r="AI30" s="22">
        <f t="shared" si="82"/>
        <v>0</v>
      </c>
      <c r="AJ30" s="22">
        <f t="shared" si="82"/>
        <v>0</v>
      </c>
      <c r="AK30" s="22">
        <f t="shared" si="82"/>
        <v>0</v>
      </c>
      <c r="AL30" s="22">
        <f t="shared" si="82"/>
        <v>0</v>
      </c>
      <c r="AM30" s="22">
        <f t="shared" si="6"/>
        <v>268596000</v>
      </c>
      <c r="AN30" s="22">
        <f t="shared" ref="AN30:AU30" si="83">SUM(AN31,AN35,AN40,AN46,AN49)</f>
        <v>261496000</v>
      </c>
      <c r="AO30" s="22">
        <f t="shared" si="83"/>
        <v>0</v>
      </c>
      <c r="AP30" s="22">
        <f t="shared" si="83"/>
        <v>7100000</v>
      </c>
      <c r="AQ30" s="22">
        <f t="shared" si="83"/>
        <v>0</v>
      </c>
      <c r="AR30" s="22">
        <f t="shared" si="83"/>
        <v>0</v>
      </c>
      <c r="AS30" s="22">
        <f t="shared" si="83"/>
        <v>0</v>
      </c>
      <c r="AT30" s="22">
        <f t="shared" si="83"/>
        <v>0</v>
      </c>
      <c r="AU30" s="22">
        <f t="shared" si="83"/>
        <v>0</v>
      </c>
      <c r="AV30" s="22">
        <f t="shared" si="8"/>
        <v>268596000</v>
      </c>
      <c r="AW30" s="22">
        <f t="shared" ref="AW30:BD30" si="84">SUM(AW31,AW35,AW40,AW46,AW49)</f>
        <v>424696000</v>
      </c>
      <c r="AX30" s="22">
        <f t="shared" si="84"/>
        <v>0</v>
      </c>
      <c r="AY30" s="22">
        <f t="shared" si="84"/>
        <v>7100000</v>
      </c>
      <c r="AZ30" s="22">
        <f t="shared" si="84"/>
        <v>0</v>
      </c>
      <c r="BA30" s="22">
        <f t="shared" si="84"/>
        <v>0</v>
      </c>
      <c r="BB30" s="22">
        <f t="shared" si="84"/>
        <v>0</v>
      </c>
      <c r="BC30" s="22">
        <f t="shared" si="84"/>
        <v>0</v>
      </c>
      <c r="BD30" s="22">
        <f t="shared" si="84"/>
        <v>0</v>
      </c>
      <c r="BE30" s="22">
        <f t="shared" si="10"/>
        <v>431796000</v>
      </c>
      <c r="BF30" s="22">
        <f t="shared" ref="BF30:BM30" si="85">SUM(BF31,BF35,BF40,BF46,BF49)</f>
        <v>394696000</v>
      </c>
      <c r="BG30" s="22">
        <f t="shared" si="85"/>
        <v>0</v>
      </c>
      <c r="BH30" s="22">
        <f t="shared" si="85"/>
        <v>7100000</v>
      </c>
      <c r="BI30" s="22">
        <f t="shared" si="85"/>
        <v>0</v>
      </c>
      <c r="BJ30" s="22">
        <f t="shared" si="85"/>
        <v>0</v>
      </c>
      <c r="BK30" s="22">
        <f t="shared" si="85"/>
        <v>0</v>
      </c>
      <c r="BL30" s="22">
        <f t="shared" si="85"/>
        <v>0</v>
      </c>
      <c r="BM30" s="22">
        <f t="shared" si="85"/>
        <v>0</v>
      </c>
      <c r="BN30" s="22">
        <f t="shared" si="12"/>
        <v>401796000</v>
      </c>
      <c r="BO30" s="22">
        <f t="shared" ref="BO30:BV30" si="86">SUM(BO31,BO35,BO40,BO46,BO49)</f>
        <v>394696000</v>
      </c>
      <c r="BP30" s="22">
        <f t="shared" si="86"/>
        <v>0</v>
      </c>
      <c r="BQ30" s="22">
        <f t="shared" si="86"/>
        <v>7100000</v>
      </c>
      <c r="BR30" s="22">
        <f t="shared" si="86"/>
        <v>0</v>
      </c>
      <c r="BS30" s="22">
        <f t="shared" si="86"/>
        <v>0</v>
      </c>
      <c r="BT30" s="22">
        <f t="shared" si="86"/>
        <v>0</v>
      </c>
      <c r="BU30" s="22">
        <f t="shared" si="86"/>
        <v>0</v>
      </c>
      <c r="BV30" s="22">
        <f t="shared" si="86"/>
        <v>0</v>
      </c>
      <c r="BW30" s="22">
        <f t="shared" si="14"/>
        <v>401796000</v>
      </c>
      <c r="BX30" s="22">
        <f t="shared" ref="BX30" si="87">SUM(BX31,BX35,BX40,BX46,BX49)</f>
        <v>401796000</v>
      </c>
      <c r="BY30" s="22">
        <f t="shared" si="53"/>
        <v>0</v>
      </c>
      <c r="BZ30" s="22"/>
    </row>
    <row r="31" spans="1:78" ht="16.5" outlineLevel="2" thickBot="1" x14ac:dyDescent="0.25">
      <c r="A31" s="25" t="s">
        <v>125</v>
      </c>
      <c r="B31" s="26">
        <f t="shared" si="23"/>
        <v>12</v>
      </c>
      <c r="C31" s="46" t="s">
        <v>126</v>
      </c>
      <c r="D31" s="28">
        <f>SUM(D32)</f>
        <v>119340000</v>
      </c>
      <c r="E31" s="28">
        <f>SUM(E32)</f>
        <v>0</v>
      </c>
      <c r="F31" s="54"/>
      <c r="G31" s="28">
        <f t="shared" si="0"/>
        <v>119340000</v>
      </c>
      <c r="H31" s="51"/>
      <c r="I31" s="28"/>
      <c r="J31" s="27">
        <f>SUM(J32)</f>
        <v>120000000</v>
      </c>
      <c r="K31" s="27">
        <f>SUM(K32)</f>
        <v>0</v>
      </c>
      <c r="L31" s="27">
        <f>SUM(L32)</f>
        <v>0</v>
      </c>
      <c r="M31" s="27">
        <f>SUM(M32)</f>
        <v>0</v>
      </c>
      <c r="N31" s="27">
        <f>SUM(N32)</f>
        <v>0</v>
      </c>
      <c r="O31" s="27">
        <f t="shared" si="75"/>
        <v>120000000</v>
      </c>
      <c r="P31" s="29">
        <f t="shared" si="2"/>
        <v>660000</v>
      </c>
      <c r="Q31" s="28"/>
      <c r="R31" s="27">
        <f>SUM(R32)</f>
        <v>121620000</v>
      </c>
      <c r="S31" s="27">
        <f>SUM(S32)</f>
        <v>0</v>
      </c>
      <c r="T31" s="27">
        <f>SUM(T32)</f>
        <v>0</v>
      </c>
      <c r="U31" s="27">
        <f>SUM(U32)</f>
        <v>0</v>
      </c>
      <c r="V31" s="27">
        <f>SUM(V32)</f>
        <v>0</v>
      </c>
      <c r="W31" s="27">
        <f t="shared" si="76"/>
        <v>121620000</v>
      </c>
      <c r="X31" s="28"/>
      <c r="Y31" s="27">
        <f t="shared" ref="Y31:BX31" si="88">SUM(Y32)</f>
        <v>123600000</v>
      </c>
      <c r="Z31" s="27">
        <f t="shared" si="88"/>
        <v>0</v>
      </c>
      <c r="AA31" s="27">
        <f t="shared" si="88"/>
        <v>0</v>
      </c>
      <c r="AB31" s="27">
        <f t="shared" si="88"/>
        <v>0</v>
      </c>
      <c r="AC31" s="27">
        <f t="shared" si="88"/>
        <v>0</v>
      </c>
      <c r="AD31" s="27">
        <f t="shared" si="4"/>
        <v>123600000</v>
      </c>
      <c r="AE31" s="27">
        <f t="shared" si="88"/>
        <v>123600000</v>
      </c>
      <c r="AF31" s="27">
        <f t="shared" si="88"/>
        <v>0</v>
      </c>
      <c r="AG31" s="27">
        <f t="shared" si="88"/>
        <v>7100000</v>
      </c>
      <c r="AH31" s="27">
        <f t="shared" si="88"/>
        <v>0</v>
      </c>
      <c r="AI31" s="27">
        <f t="shared" si="88"/>
        <v>0</v>
      </c>
      <c r="AJ31" s="27">
        <f t="shared" si="88"/>
        <v>0</v>
      </c>
      <c r="AK31" s="27">
        <f t="shared" si="88"/>
        <v>0</v>
      </c>
      <c r="AL31" s="27">
        <f t="shared" si="88"/>
        <v>0</v>
      </c>
      <c r="AM31" s="27">
        <f t="shared" si="6"/>
        <v>130700000</v>
      </c>
      <c r="AN31" s="27">
        <f t="shared" si="88"/>
        <v>123600000</v>
      </c>
      <c r="AO31" s="27">
        <f t="shared" si="88"/>
        <v>0</v>
      </c>
      <c r="AP31" s="27">
        <f t="shared" si="88"/>
        <v>7100000</v>
      </c>
      <c r="AQ31" s="27">
        <f t="shared" si="88"/>
        <v>0</v>
      </c>
      <c r="AR31" s="27">
        <f t="shared" si="88"/>
        <v>0</v>
      </c>
      <c r="AS31" s="27">
        <f t="shared" si="88"/>
        <v>0</v>
      </c>
      <c r="AT31" s="27">
        <f t="shared" si="88"/>
        <v>0</v>
      </c>
      <c r="AU31" s="27">
        <f t="shared" si="88"/>
        <v>0</v>
      </c>
      <c r="AV31" s="27">
        <f t="shared" si="8"/>
        <v>130700000</v>
      </c>
      <c r="AW31" s="27">
        <f t="shared" si="88"/>
        <v>126400000</v>
      </c>
      <c r="AX31" s="27">
        <f t="shared" si="88"/>
        <v>0</v>
      </c>
      <c r="AY31" s="27">
        <f t="shared" si="88"/>
        <v>7100000</v>
      </c>
      <c r="AZ31" s="27">
        <f t="shared" si="88"/>
        <v>0</v>
      </c>
      <c r="BA31" s="27">
        <f t="shared" si="88"/>
        <v>0</v>
      </c>
      <c r="BB31" s="27">
        <f t="shared" si="88"/>
        <v>0</v>
      </c>
      <c r="BC31" s="27">
        <f t="shared" si="88"/>
        <v>0</v>
      </c>
      <c r="BD31" s="27">
        <f t="shared" si="88"/>
        <v>0</v>
      </c>
      <c r="BE31" s="27">
        <f t="shared" si="10"/>
        <v>133500000</v>
      </c>
      <c r="BF31" s="27">
        <f t="shared" si="88"/>
        <v>126400000</v>
      </c>
      <c r="BG31" s="27">
        <f t="shared" si="88"/>
        <v>0</v>
      </c>
      <c r="BH31" s="27">
        <f t="shared" si="88"/>
        <v>7100000</v>
      </c>
      <c r="BI31" s="27">
        <f t="shared" si="88"/>
        <v>0</v>
      </c>
      <c r="BJ31" s="27">
        <f t="shared" si="88"/>
        <v>0</v>
      </c>
      <c r="BK31" s="27">
        <f t="shared" si="88"/>
        <v>0</v>
      </c>
      <c r="BL31" s="27">
        <f t="shared" si="88"/>
        <v>0</v>
      </c>
      <c r="BM31" s="27">
        <f t="shared" si="88"/>
        <v>0</v>
      </c>
      <c r="BN31" s="27">
        <f t="shared" si="12"/>
        <v>133500000</v>
      </c>
      <c r="BO31" s="27">
        <f t="shared" si="88"/>
        <v>126400000</v>
      </c>
      <c r="BP31" s="27">
        <f t="shared" si="88"/>
        <v>0</v>
      </c>
      <c r="BQ31" s="27">
        <f t="shared" si="88"/>
        <v>7100000</v>
      </c>
      <c r="BR31" s="27">
        <f t="shared" si="88"/>
        <v>0</v>
      </c>
      <c r="BS31" s="27">
        <f t="shared" si="88"/>
        <v>0</v>
      </c>
      <c r="BT31" s="27">
        <f t="shared" si="88"/>
        <v>0</v>
      </c>
      <c r="BU31" s="27">
        <f t="shared" si="88"/>
        <v>0</v>
      </c>
      <c r="BV31" s="27">
        <f t="shared" si="88"/>
        <v>0</v>
      </c>
      <c r="BW31" s="27">
        <f t="shared" si="14"/>
        <v>133500000</v>
      </c>
      <c r="BX31" s="27">
        <f t="shared" si="88"/>
        <v>133500000</v>
      </c>
      <c r="BY31" s="27">
        <f t="shared" si="53"/>
        <v>0</v>
      </c>
      <c r="BZ31" s="27"/>
    </row>
    <row r="32" spans="1:78" ht="32.25" outlineLevel="3" collapsed="1" thickBot="1" x14ac:dyDescent="0.25">
      <c r="A32" s="30" t="s">
        <v>127</v>
      </c>
      <c r="B32" s="31">
        <f t="shared" si="23"/>
        <v>15</v>
      </c>
      <c r="C32" s="32" t="s">
        <v>128</v>
      </c>
      <c r="D32" s="34">
        <v>119340000</v>
      </c>
      <c r="E32" s="34"/>
      <c r="F32" s="55"/>
      <c r="G32" s="34">
        <f t="shared" si="0"/>
        <v>119340000</v>
      </c>
      <c r="H32" s="33"/>
      <c r="I32" s="34"/>
      <c r="J32" s="35">
        <f>SUM(J33:J34)</f>
        <v>120000000</v>
      </c>
      <c r="K32" s="35">
        <f>SUM(K33:K34)</f>
        <v>0</v>
      </c>
      <c r="L32" s="35">
        <f>SUM(L33:L34)</f>
        <v>0</v>
      </c>
      <c r="M32" s="35">
        <f>SUM(M33:M34)</f>
        <v>0</v>
      </c>
      <c r="N32" s="35">
        <f>SUM(N33:N34)</f>
        <v>0</v>
      </c>
      <c r="O32" s="35">
        <f t="shared" si="75"/>
        <v>120000000</v>
      </c>
      <c r="P32" s="36">
        <f t="shared" si="2"/>
        <v>660000</v>
      </c>
      <c r="Q32" s="34"/>
      <c r="R32" s="35">
        <f>SUM(R33:R34)</f>
        <v>121620000</v>
      </c>
      <c r="S32" s="35">
        <f>SUM(S33:S34)</f>
        <v>0</v>
      </c>
      <c r="T32" s="35">
        <f>SUM(T33:T34)</f>
        <v>0</v>
      </c>
      <c r="U32" s="35">
        <f>SUM(U33:U34)</f>
        <v>0</v>
      </c>
      <c r="V32" s="35">
        <f>SUM(V33:V34)</f>
        <v>0</v>
      </c>
      <c r="W32" s="35">
        <f t="shared" si="76"/>
        <v>121620000</v>
      </c>
      <c r="X32" s="34"/>
      <c r="Y32" s="35">
        <v>123600000</v>
      </c>
      <c r="Z32" s="35">
        <f>SUM(Z33:Z34)</f>
        <v>0</v>
      </c>
      <c r="AA32" s="35">
        <f>SUM(AA33:AA34)</f>
        <v>0</v>
      </c>
      <c r="AB32" s="35">
        <f>SUM(AB33:AB34)</f>
        <v>0</v>
      </c>
      <c r="AC32" s="35">
        <f>SUM(AC33:AC34)</f>
        <v>0</v>
      </c>
      <c r="AD32" s="35">
        <f t="shared" si="4"/>
        <v>123600000</v>
      </c>
      <c r="AE32" s="35">
        <v>123600000</v>
      </c>
      <c r="AF32" s="35">
        <f t="shared" ref="AF32:AL32" si="89">SUM(AF33:AF34)</f>
        <v>0</v>
      </c>
      <c r="AG32" s="35">
        <v>7100000</v>
      </c>
      <c r="AH32" s="35">
        <f t="shared" si="89"/>
        <v>0</v>
      </c>
      <c r="AI32" s="35">
        <f t="shared" si="89"/>
        <v>0</v>
      </c>
      <c r="AJ32" s="35">
        <f t="shared" si="89"/>
        <v>0</v>
      </c>
      <c r="AK32" s="35">
        <f t="shared" si="89"/>
        <v>0</v>
      </c>
      <c r="AL32" s="35">
        <f t="shared" si="89"/>
        <v>0</v>
      </c>
      <c r="AM32" s="35">
        <f t="shared" si="6"/>
        <v>130700000</v>
      </c>
      <c r="AN32" s="35">
        <v>123600000</v>
      </c>
      <c r="AO32" s="35">
        <f>SUM(AO33:AO34)</f>
        <v>0</v>
      </c>
      <c r="AP32" s="35">
        <v>7100000</v>
      </c>
      <c r="AQ32" s="35">
        <f>SUM(AQ33:AQ34)</f>
        <v>0</v>
      </c>
      <c r="AR32" s="35">
        <f>SUM(AR33:AR34)</f>
        <v>0</v>
      </c>
      <c r="AS32" s="35">
        <f>SUM(AS33:AS34)</f>
        <v>0</v>
      </c>
      <c r="AT32" s="35">
        <f>SUM(AT33:AT34)</f>
        <v>0</v>
      </c>
      <c r="AU32" s="35">
        <f>SUM(AU33:AU34)</f>
        <v>0</v>
      </c>
      <c r="AV32" s="35">
        <f t="shared" si="8"/>
        <v>130700000</v>
      </c>
      <c r="AW32" s="35">
        <f>123600000+4800000-2000000</f>
        <v>126400000</v>
      </c>
      <c r="AX32" s="35">
        <f>SUM(AX33:AX34)</f>
        <v>0</v>
      </c>
      <c r="AY32" s="35">
        <v>7100000</v>
      </c>
      <c r="AZ32" s="35">
        <f>SUM(AZ33:AZ34)</f>
        <v>0</v>
      </c>
      <c r="BA32" s="35">
        <f>SUM(BA33:BA34)</f>
        <v>0</v>
      </c>
      <c r="BB32" s="35">
        <f>SUM(BB33:BB34)</f>
        <v>0</v>
      </c>
      <c r="BC32" s="35">
        <f>SUM(BC33:BC34)</f>
        <v>0</v>
      </c>
      <c r="BD32" s="35">
        <f>SUM(BD33:BD34)</f>
        <v>0</v>
      </c>
      <c r="BE32" s="35">
        <f t="shared" si="10"/>
        <v>133500000</v>
      </c>
      <c r="BF32" s="35">
        <f>123600000+4800000-2000000</f>
        <v>126400000</v>
      </c>
      <c r="BG32" s="35">
        <f>SUM(BG33:BG34)</f>
        <v>0</v>
      </c>
      <c r="BH32" s="35">
        <v>7100000</v>
      </c>
      <c r="BI32" s="35">
        <f>SUM(BI33:BI34)</f>
        <v>0</v>
      </c>
      <c r="BJ32" s="35">
        <f>SUM(BJ33:BJ34)</f>
        <v>0</v>
      </c>
      <c r="BK32" s="35">
        <f>SUM(BK33:BK34)</f>
        <v>0</v>
      </c>
      <c r="BL32" s="35">
        <f>SUM(BL33:BL34)</f>
        <v>0</v>
      </c>
      <c r="BM32" s="35">
        <f>SUM(BM33:BM34)</f>
        <v>0</v>
      </c>
      <c r="BN32" s="35">
        <f t="shared" si="12"/>
        <v>133500000</v>
      </c>
      <c r="BO32" s="35">
        <f>123600000+4800000-2000000</f>
        <v>126400000</v>
      </c>
      <c r="BP32" s="35">
        <f>SUM(BP33:BP34)</f>
        <v>0</v>
      </c>
      <c r="BQ32" s="35">
        <v>7100000</v>
      </c>
      <c r="BR32" s="35">
        <f>SUM(BR33:BR34)</f>
        <v>0</v>
      </c>
      <c r="BS32" s="35">
        <f>SUM(BS33:BS34)</f>
        <v>0</v>
      </c>
      <c r="BT32" s="35">
        <f>SUM(BT33:BT34)</f>
        <v>0</v>
      </c>
      <c r="BU32" s="35">
        <f>SUM(BU33:BU34)</f>
        <v>0</v>
      </c>
      <c r="BV32" s="35">
        <f>SUM(BV33:BV34)</f>
        <v>0</v>
      </c>
      <c r="BW32" s="35">
        <f t="shared" si="14"/>
        <v>133500000</v>
      </c>
      <c r="BX32" s="35">
        <f>BW32</f>
        <v>133500000</v>
      </c>
      <c r="BY32" s="35">
        <f t="shared" si="53"/>
        <v>0</v>
      </c>
      <c r="BZ32" s="35"/>
    </row>
    <row r="33" spans="1:78" ht="15.75" hidden="1" outlineLevel="4" thickBot="1" x14ac:dyDescent="0.25">
      <c r="A33" s="37"/>
      <c r="B33" s="38">
        <f t="shared" si="23"/>
        <v>0</v>
      </c>
      <c r="C33" s="39"/>
      <c r="D33" s="41"/>
      <c r="E33" s="41"/>
      <c r="F33" s="41"/>
      <c r="G33" s="41">
        <f t="shared" si="0"/>
        <v>0</v>
      </c>
      <c r="H33" s="40" t="s">
        <v>29</v>
      </c>
      <c r="I33" s="41">
        <v>1</v>
      </c>
      <c r="J33" s="42">
        <v>20000000</v>
      </c>
      <c r="K33" s="42"/>
      <c r="L33" s="42"/>
      <c r="M33" s="42"/>
      <c r="N33" s="42"/>
      <c r="O33" s="42">
        <f t="shared" si="75"/>
        <v>20000000</v>
      </c>
      <c r="P33" s="43">
        <f t="shared" si="2"/>
        <v>20000000</v>
      </c>
      <c r="Q33" s="41">
        <v>1</v>
      </c>
      <c r="R33" s="42">
        <f>23600000-3600000</f>
        <v>20000000</v>
      </c>
      <c r="S33" s="42"/>
      <c r="T33" s="42"/>
      <c r="U33" s="42"/>
      <c r="V33" s="42"/>
      <c r="W33" s="42">
        <f t="shared" si="76"/>
        <v>20000000</v>
      </c>
      <c r="X33" s="41"/>
      <c r="Y33" s="42"/>
      <c r="Z33" s="42"/>
      <c r="AA33" s="42"/>
      <c r="AB33" s="42"/>
      <c r="AC33" s="42"/>
      <c r="AD33" s="42">
        <f t="shared" si="4"/>
        <v>0</v>
      </c>
      <c r="AE33" s="42"/>
      <c r="AF33" s="42"/>
      <c r="AG33" s="42"/>
      <c r="AH33" s="42"/>
      <c r="AI33" s="42"/>
      <c r="AJ33" s="42"/>
      <c r="AK33" s="42"/>
      <c r="AL33" s="42"/>
      <c r="AM33" s="42">
        <f t="shared" si="6"/>
        <v>0</v>
      </c>
      <c r="AN33" s="42"/>
      <c r="AO33" s="42"/>
      <c r="AP33" s="42"/>
      <c r="AQ33" s="42"/>
      <c r="AR33" s="42"/>
      <c r="AS33" s="42"/>
      <c r="AT33" s="42"/>
      <c r="AU33" s="42"/>
      <c r="AV33" s="42">
        <f t="shared" si="8"/>
        <v>0</v>
      </c>
      <c r="AW33" s="42"/>
      <c r="AX33" s="42"/>
      <c r="AY33" s="42"/>
      <c r="AZ33" s="42"/>
      <c r="BA33" s="42"/>
      <c r="BB33" s="42"/>
      <c r="BC33" s="42"/>
      <c r="BD33" s="42"/>
      <c r="BE33" s="42">
        <f t="shared" si="10"/>
        <v>0</v>
      </c>
      <c r="BF33" s="42"/>
      <c r="BG33" s="42"/>
      <c r="BH33" s="42"/>
      <c r="BI33" s="42"/>
      <c r="BJ33" s="42"/>
      <c r="BK33" s="42"/>
      <c r="BL33" s="42"/>
      <c r="BM33" s="42"/>
      <c r="BN33" s="42">
        <f t="shared" si="12"/>
        <v>0</v>
      </c>
      <c r="BO33" s="42"/>
      <c r="BP33" s="42"/>
      <c r="BQ33" s="42"/>
      <c r="BR33" s="42"/>
      <c r="BS33" s="42"/>
      <c r="BT33" s="42"/>
      <c r="BU33" s="42"/>
      <c r="BV33" s="42"/>
      <c r="BW33" s="42">
        <f t="shared" si="14"/>
        <v>0</v>
      </c>
      <c r="BX33" s="42"/>
      <c r="BY33" s="42">
        <f t="shared" si="53"/>
        <v>0</v>
      </c>
      <c r="BZ33" s="42"/>
    </row>
    <row r="34" spans="1:78" ht="15.75" hidden="1" outlineLevel="4" thickBot="1" x14ac:dyDescent="0.25">
      <c r="A34" s="37"/>
      <c r="B34" s="38">
        <f t="shared" si="23"/>
        <v>0</v>
      </c>
      <c r="C34" s="39"/>
      <c r="D34" s="41"/>
      <c r="E34" s="41"/>
      <c r="F34" s="41"/>
      <c r="G34" s="41">
        <f t="shared" si="0"/>
        <v>0</v>
      </c>
      <c r="H34" s="40" t="s">
        <v>40</v>
      </c>
      <c r="I34" s="41">
        <v>12</v>
      </c>
      <c r="J34" s="42">
        <v>100000000</v>
      </c>
      <c r="K34" s="42"/>
      <c r="L34" s="42"/>
      <c r="M34" s="42"/>
      <c r="N34" s="42"/>
      <c r="O34" s="42">
        <f t="shared" si="75"/>
        <v>100000000</v>
      </c>
      <c r="P34" s="43">
        <f t="shared" si="2"/>
        <v>100000000</v>
      </c>
      <c r="Q34" s="41">
        <v>12</v>
      </c>
      <c r="R34" s="42">
        <f>100000000+1620000</f>
        <v>101620000</v>
      </c>
      <c r="S34" s="42"/>
      <c r="T34" s="42"/>
      <c r="U34" s="42"/>
      <c r="V34" s="42"/>
      <c r="W34" s="42">
        <f t="shared" si="76"/>
        <v>101620000</v>
      </c>
      <c r="X34" s="41"/>
      <c r="Y34" s="42"/>
      <c r="Z34" s="42"/>
      <c r="AA34" s="42"/>
      <c r="AB34" s="42"/>
      <c r="AC34" s="42"/>
      <c r="AD34" s="42">
        <f t="shared" si="4"/>
        <v>0</v>
      </c>
      <c r="AE34" s="42"/>
      <c r="AF34" s="42"/>
      <c r="AG34" s="42"/>
      <c r="AH34" s="42"/>
      <c r="AI34" s="42"/>
      <c r="AJ34" s="42"/>
      <c r="AK34" s="42"/>
      <c r="AL34" s="42"/>
      <c r="AM34" s="42">
        <f t="shared" si="6"/>
        <v>0</v>
      </c>
      <c r="AN34" s="42"/>
      <c r="AO34" s="42"/>
      <c r="AP34" s="42"/>
      <c r="AQ34" s="42"/>
      <c r="AR34" s="42"/>
      <c r="AS34" s="42"/>
      <c r="AT34" s="42"/>
      <c r="AU34" s="42"/>
      <c r="AV34" s="42">
        <f t="shared" si="8"/>
        <v>0</v>
      </c>
      <c r="AW34" s="42"/>
      <c r="AX34" s="42"/>
      <c r="AY34" s="42"/>
      <c r="AZ34" s="42"/>
      <c r="BA34" s="42"/>
      <c r="BB34" s="42"/>
      <c r="BC34" s="42"/>
      <c r="BD34" s="42"/>
      <c r="BE34" s="42">
        <f t="shared" si="10"/>
        <v>0</v>
      </c>
      <c r="BF34" s="42"/>
      <c r="BG34" s="42"/>
      <c r="BH34" s="42"/>
      <c r="BI34" s="42"/>
      <c r="BJ34" s="42"/>
      <c r="BK34" s="42"/>
      <c r="BL34" s="42"/>
      <c r="BM34" s="42"/>
      <c r="BN34" s="42">
        <f t="shared" si="12"/>
        <v>0</v>
      </c>
      <c r="BO34" s="42"/>
      <c r="BP34" s="42"/>
      <c r="BQ34" s="42"/>
      <c r="BR34" s="42"/>
      <c r="BS34" s="42"/>
      <c r="BT34" s="42"/>
      <c r="BU34" s="42"/>
      <c r="BV34" s="42"/>
      <c r="BW34" s="42">
        <f t="shared" si="14"/>
        <v>0</v>
      </c>
      <c r="BX34" s="42"/>
      <c r="BY34" s="42">
        <f t="shared" si="53"/>
        <v>0</v>
      </c>
      <c r="BZ34" s="42"/>
    </row>
    <row r="35" spans="1:78" ht="48" outlineLevel="2" thickBot="1" x14ac:dyDescent="0.25">
      <c r="A35" s="25" t="s">
        <v>129</v>
      </c>
      <c r="B35" s="26">
        <f t="shared" si="23"/>
        <v>12</v>
      </c>
      <c r="C35" s="46" t="s">
        <v>130</v>
      </c>
      <c r="D35" s="28">
        <f>SUM(D36,D38)</f>
        <v>74475000</v>
      </c>
      <c r="E35" s="28">
        <f>SUM(E36,E38)</f>
        <v>0</v>
      </c>
      <c r="F35" s="54"/>
      <c r="G35" s="28">
        <f t="shared" si="0"/>
        <v>74475000</v>
      </c>
      <c r="H35" s="51"/>
      <c r="I35" s="28"/>
      <c r="J35" s="27">
        <f>SUM(J36,J38)</f>
        <v>75000000</v>
      </c>
      <c r="K35" s="27">
        <f>SUM(K36,K38)</f>
        <v>0</v>
      </c>
      <c r="L35" s="27">
        <f>SUM(L36,L38)</f>
        <v>0</v>
      </c>
      <c r="M35" s="27">
        <f>SUM(M36,M38)</f>
        <v>0</v>
      </c>
      <c r="N35" s="27">
        <f>SUM(N36,N38)</f>
        <v>0</v>
      </c>
      <c r="O35" s="27">
        <f t="shared" si="75"/>
        <v>75000000</v>
      </c>
      <c r="P35" s="29">
        <f t="shared" si="2"/>
        <v>525000</v>
      </c>
      <c r="Q35" s="28"/>
      <c r="R35" s="27">
        <f>SUM(R36,R38)</f>
        <v>75540000</v>
      </c>
      <c r="S35" s="27">
        <f>SUM(S36,S38)</f>
        <v>0</v>
      </c>
      <c r="T35" s="27">
        <f>SUM(T36,T38)</f>
        <v>0</v>
      </c>
      <c r="U35" s="27">
        <f>SUM(U36,U38)</f>
        <v>0</v>
      </c>
      <c r="V35" s="27">
        <f>SUM(V36,V38)</f>
        <v>0</v>
      </c>
      <c r="W35" s="27">
        <f t="shared" si="76"/>
        <v>75540000</v>
      </c>
      <c r="X35" s="28"/>
      <c r="Y35" s="27">
        <f>SUM(Y36,Y38)</f>
        <v>65896000</v>
      </c>
      <c r="Z35" s="27">
        <f>SUM(Z36,Z38)</f>
        <v>0</v>
      </c>
      <c r="AA35" s="27">
        <f>SUM(AA36,AA38)</f>
        <v>0</v>
      </c>
      <c r="AB35" s="27">
        <f>SUM(AB36,AB38)</f>
        <v>0</v>
      </c>
      <c r="AC35" s="27">
        <f>SUM(AC36,AC38)</f>
        <v>0</v>
      </c>
      <c r="AD35" s="27">
        <f t="shared" si="4"/>
        <v>65896000</v>
      </c>
      <c r="AE35" s="27">
        <f t="shared" ref="AE35:AL35" si="90">SUM(AE36,AE38)</f>
        <v>65896000</v>
      </c>
      <c r="AF35" s="27">
        <f t="shared" si="90"/>
        <v>0</v>
      </c>
      <c r="AG35" s="27">
        <f t="shared" si="90"/>
        <v>0</v>
      </c>
      <c r="AH35" s="27">
        <f t="shared" si="90"/>
        <v>0</v>
      </c>
      <c r="AI35" s="27">
        <f t="shared" si="90"/>
        <v>0</v>
      </c>
      <c r="AJ35" s="27">
        <f t="shared" si="90"/>
        <v>0</v>
      </c>
      <c r="AK35" s="27">
        <f t="shared" si="90"/>
        <v>0</v>
      </c>
      <c r="AL35" s="27">
        <f t="shared" si="90"/>
        <v>0</v>
      </c>
      <c r="AM35" s="27">
        <f t="shared" si="6"/>
        <v>65896000</v>
      </c>
      <c r="AN35" s="27">
        <f t="shared" ref="AN35:AU35" si="91">SUM(AN36,AN38)</f>
        <v>65896000</v>
      </c>
      <c r="AO35" s="27">
        <f t="shared" si="91"/>
        <v>0</v>
      </c>
      <c r="AP35" s="27">
        <f t="shared" si="91"/>
        <v>0</v>
      </c>
      <c r="AQ35" s="27">
        <f t="shared" si="91"/>
        <v>0</v>
      </c>
      <c r="AR35" s="27">
        <f t="shared" si="91"/>
        <v>0</v>
      </c>
      <c r="AS35" s="27">
        <f t="shared" si="91"/>
        <v>0</v>
      </c>
      <c r="AT35" s="27">
        <f t="shared" si="91"/>
        <v>0</v>
      </c>
      <c r="AU35" s="27">
        <f t="shared" si="91"/>
        <v>0</v>
      </c>
      <c r="AV35" s="27">
        <f t="shared" si="8"/>
        <v>65896000</v>
      </c>
      <c r="AW35" s="27">
        <f t="shared" ref="AW35:BD35" si="92">SUM(AW36,AW38)</f>
        <v>75096000</v>
      </c>
      <c r="AX35" s="27">
        <f t="shared" si="92"/>
        <v>0</v>
      </c>
      <c r="AY35" s="27">
        <f t="shared" si="92"/>
        <v>0</v>
      </c>
      <c r="AZ35" s="27">
        <f t="shared" si="92"/>
        <v>0</v>
      </c>
      <c r="BA35" s="27">
        <f t="shared" si="92"/>
        <v>0</v>
      </c>
      <c r="BB35" s="27">
        <f t="shared" si="92"/>
        <v>0</v>
      </c>
      <c r="BC35" s="27">
        <f t="shared" si="92"/>
        <v>0</v>
      </c>
      <c r="BD35" s="27">
        <f t="shared" si="92"/>
        <v>0</v>
      </c>
      <c r="BE35" s="27">
        <f t="shared" si="10"/>
        <v>75096000</v>
      </c>
      <c r="BF35" s="27">
        <f t="shared" ref="BF35:BM35" si="93">SUM(BF36,BF38)</f>
        <v>45096000</v>
      </c>
      <c r="BG35" s="27">
        <f t="shared" si="93"/>
        <v>0</v>
      </c>
      <c r="BH35" s="27">
        <f t="shared" si="93"/>
        <v>0</v>
      </c>
      <c r="BI35" s="27">
        <f t="shared" si="93"/>
        <v>0</v>
      </c>
      <c r="BJ35" s="27">
        <f t="shared" si="93"/>
        <v>0</v>
      </c>
      <c r="BK35" s="27">
        <f t="shared" si="93"/>
        <v>0</v>
      </c>
      <c r="BL35" s="27">
        <f t="shared" si="93"/>
        <v>0</v>
      </c>
      <c r="BM35" s="27">
        <f t="shared" si="93"/>
        <v>0</v>
      </c>
      <c r="BN35" s="27">
        <f t="shared" si="12"/>
        <v>45096000</v>
      </c>
      <c r="BO35" s="27">
        <f t="shared" ref="BO35:BV35" si="94">SUM(BO36,BO38)</f>
        <v>45096000</v>
      </c>
      <c r="BP35" s="27">
        <f t="shared" si="94"/>
        <v>0</v>
      </c>
      <c r="BQ35" s="27">
        <f t="shared" si="94"/>
        <v>0</v>
      </c>
      <c r="BR35" s="27">
        <f t="shared" si="94"/>
        <v>0</v>
      </c>
      <c r="BS35" s="27">
        <f t="shared" si="94"/>
        <v>0</v>
      </c>
      <c r="BT35" s="27">
        <f t="shared" si="94"/>
        <v>0</v>
      </c>
      <c r="BU35" s="27">
        <f t="shared" si="94"/>
        <v>0</v>
      </c>
      <c r="BV35" s="27">
        <f t="shared" si="94"/>
        <v>0</v>
      </c>
      <c r="BW35" s="27">
        <f t="shared" si="14"/>
        <v>45096000</v>
      </c>
      <c r="BX35" s="27">
        <f t="shared" ref="BX35" si="95">SUM(BX36,BX38)</f>
        <v>45096000</v>
      </c>
      <c r="BY35" s="27">
        <f t="shared" si="53"/>
        <v>0</v>
      </c>
      <c r="BZ35" s="27"/>
    </row>
    <row r="36" spans="1:78" ht="32.25" outlineLevel="3" collapsed="1" thickBot="1" x14ac:dyDescent="0.25">
      <c r="A36" s="30" t="s">
        <v>131</v>
      </c>
      <c r="B36" s="31">
        <f t="shared" si="23"/>
        <v>15</v>
      </c>
      <c r="C36" s="32" t="s">
        <v>132</v>
      </c>
      <c r="D36" s="34">
        <v>50000000</v>
      </c>
      <c r="E36" s="34"/>
      <c r="F36" s="55"/>
      <c r="G36" s="34">
        <f t="shared" si="0"/>
        <v>50000000</v>
      </c>
      <c r="H36" s="33"/>
      <c r="I36" s="34"/>
      <c r="J36" s="35">
        <f>SUM(J37)</f>
        <v>50000000</v>
      </c>
      <c r="K36" s="35">
        <f>SUM(K37)</f>
        <v>0</v>
      </c>
      <c r="L36" s="35">
        <f>SUM(L37)</f>
        <v>0</v>
      </c>
      <c r="M36" s="35">
        <f>SUM(M37)</f>
        <v>0</v>
      </c>
      <c r="N36" s="35">
        <f>SUM(N37)</f>
        <v>0</v>
      </c>
      <c r="O36" s="35">
        <f t="shared" si="75"/>
        <v>50000000</v>
      </c>
      <c r="P36" s="36">
        <f t="shared" si="2"/>
        <v>0</v>
      </c>
      <c r="Q36" s="34"/>
      <c r="R36" s="35">
        <f>SUM(R37)</f>
        <v>50540000</v>
      </c>
      <c r="S36" s="35">
        <f>SUM(S37)</f>
        <v>0</v>
      </c>
      <c r="T36" s="35">
        <f>SUM(T37)</f>
        <v>0</v>
      </c>
      <c r="U36" s="35">
        <f>SUM(U37)</f>
        <v>0</v>
      </c>
      <c r="V36" s="35">
        <f>SUM(V37)</f>
        <v>0</v>
      </c>
      <c r="W36" s="35">
        <f t="shared" si="76"/>
        <v>50540000</v>
      </c>
      <c r="X36" s="34"/>
      <c r="Y36" s="35">
        <v>40146000</v>
      </c>
      <c r="Z36" s="35">
        <f>SUM(Z37)</f>
        <v>0</v>
      </c>
      <c r="AA36" s="35">
        <f>SUM(AA37)</f>
        <v>0</v>
      </c>
      <c r="AB36" s="35">
        <f>SUM(AB37)</f>
        <v>0</v>
      </c>
      <c r="AC36" s="35">
        <f>SUM(AC37)</f>
        <v>0</v>
      </c>
      <c r="AD36" s="35">
        <f t="shared" si="4"/>
        <v>40146000</v>
      </c>
      <c r="AE36" s="35">
        <v>40146000</v>
      </c>
      <c r="AF36" s="35">
        <f t="shared" ref="AF36:AL36" si="96">SUM(AF37)</f>
        <v>0</v>
      </c>
      <c r="AG36" s="35">
        <f t="shared" si="96"/>
        <v>0</v>
      </c>
      <c r="AH36" s="35">
        <f t="shared" si="96"/>
        <v>0</v>
      </c>
      <c r="AI36" s="35">
        <f t="shared" si="96"/>
        <v>0</v>
      </c>
      <c r="AJ36" s="35">
        <f t="shared" si="96"/>
        <v>0</v>
      </c>
      <c r="AK36" s="35">
        <f t="shared" si="96"/>
        <v>0</v>
      </c>
      <c r="AL36" s="35">
        <f t="shared" si="96"/>
        <v>0</v>
      </c>
      <c r="AM36" s="35">
        <f t="shared" si="6"/>
        <v>40146000</v>
      </c>
      <c r="AN36" s="35">
        <v>40146000</v>
      </c>
      <c r="AO36" s="35">
        <f t="shared" ref="AO36:AU36" si="97">SUM(AO37)</f>
        <v>0</v>
      </c>
      <c r="AP36" s="35">
        <f t="shared" si="97"/>
        <v>0</v>
      </c>
      <c r="AQ36" s="35">
        <f t="shared" si="97"/>
        <v>0</v>
      </c>
      <c r="AR36" s="35">
        <f t="shared" si="97"/>
        <v>0</v>
      </c>
      <c r="AS36" s="35">
        <f t="shared" si="97"/>
        <v>0</v>
      </c>
      <c r="AT36" s="35">
        <f t="shared" si="97"/>
        <v>0</v>
      </c>
      <c r="AU36" s="35">
        <f t="shared" si="97"/>
        <v>0</v>
      </c>
      <c r="AV36" s="35">
        <f t="shared" si="8"/>
        <v>40146000</v>
      </c>
      <c r="AW36" s="35">
        <f>40146000+1200000</f>
        <v>41346000</v>
      </c>
      <c r="AX36" s="35">
        <f t="shared" ref="AX36:BD36" si="98">SUM(AX37)</f>
        <v>0</v>
      </c>
      <c r="AY36" s="35">
        <f t="shared" si="98"/>
        <v>0</v>
      </c>
      <c r="AZ36" s="35">
        <f t="shared" si="98"/>
        <v>0</v>
      </c>
      <c r="BA36" s="35">
        <f t="shared" si="98"/>
        <v>0</v>
      </c>
      <c r="BB36" s="35">
        <f t="shared" si="98"/>
        <v>0</v>
      </c>
      <c r="BC36" s="35">
        <f t="shared" si="98"/>
        <v>0</v>
      </c>
      <c r="BD36" s="35">
        <f t="shared" si="98"/>
        <v>0</v>
      </c>
      <c r="BE36" s="35">
        <f t="shared" si="10"/>
        <v>41346000</v>
      </c>
      <c r="BF36" s="35">
        <f>40146000+1200000</f>
        <v>41346000</v>
      </c>
      <c r="BG36" s="35">
        <f t="shared" ref="BG36:BM36" si="99">SUM(BG37)</f>
        <v>0</v>
      </c>
      <c r="BH36" s="35">
        <f t="shared" si="99"/>
        <v>0</v>
      </c>
      <c r="BI36" s="35">
        <f t="shared" si="99"/>
        <v>0</v>
      </c>
      <c r="BJ36" s="35">
        <f t="shared" si="99"/>
        <v>0</v>
      </c>
      <c r="BK36" s="35">
        <f t="shared" si="99"/>
        <v>0</v>
      </c>
      <c r="BL36" s="35">
        <f t="shared" si="99"/>
        <v>0</v>
      </c>
      <c r="BM36" s="35">
        <f t="shared" si="99"/>
        <v>0</v>
      </c>
      <c r="BN36" s="35">
        <f t="shared" si="12"/>
        <v>41346000</v>
      </c>
      <c r="BO36" s="35">
        <f>40146000+1200000</f>
        <v>41346000</v>
      </c>
      <c r="BP36" s="35">
        <f t="shared" ref="BP36:BV36" si="100">SUM(BP37)</f>
        <v>0</v>
      </c>
      <c r="BQ36" s="35">
        <f t="shared" si="100"/>
        <v>0</v>
      </c>
      <c r="BR36" s="35">
        <f t="shared" si="100"/>
        <v>0</v>
      </c>
      <c r="BS36" s="35">
        <f t="shared" si="100"/>
        <v>0</v>
      </c>
      <c r="BT36" s="35">
        <f t="shared" si="100"/>
        <v>0</v>
      </c>
      <c r="BU36" s="35">
        <f t="shared" si="100"/>
        <v>0</v>
      </c>
      <c r="BV36" s="35">
        <f t="shared" si="100"/>
        <v>0</v>
      </c>
      <c r="BW36" s="35">
        <f t="shared" si="14"/>
        <v>41346000</v>
      </c>
      <c r="BX36" s="35">
        <f>BW36</f>
        <v>41346000</v>
      </c>
      <c r="BY36" s="35">
        <f t="shared" si="53"/>
        <v>0</v>
      </c>
      <c r="BZ36" s="35"/>
    </row>
    <row r="37" spans="1:78" ht="15.75" hidden="1" outlineLevel="4" thickBot="1" x14ac:dyDescent="0.25">
      <c r="A37" s="37"/>
      <c r="B37" s="38">
        <f t="shared" si="23"/>
        <v>0</v>
      </c>
      <c r="C37" s="39"/>
      <c r="D37" s="41"/>
      <c r="E37" s="41"/>
      <c r="F37" s="41"/>
      <c r="G37" s="41">
        <f t="shared" si="0"/>
        <v>0</v>
      </c>
      <c r="H37" s="40" t="s">
        <v>40</v>
      </c>
      <c r="I37" s="41">
        <v>12</v>
      </c>
      <c r="J37" s="42">
        <v>50000000</v>
      </c>
      <c r="K37" s="42"/>
      <c r="L37" s="42"/>
      <c r="M37" s="42"/>
      <c r="N37" s="42"/>
      <c r="O37" s="42">
        <f t="shared" si="75"/>
        <v>50000000</v>
      </c>
      <c r="P37" s="43">
        <f t="shared" si="2"/>
        <v>50000000</v>
      </c>
      <c r="Q37" s="41">
        <v>12</v>
      </c>
      <c r="R37" s="42">
        <f>(51500000-1500000)+540000</f>
        <v>50540000</v>
      </c>
      <c r="S37" s="42"/>
      <c r="T37" s="42"/>
      <c r="U37" s="42"/>
      <c r="V37" s="42"/>
      <c r="W37" s="42">
        <f t="shared" si="76"/>
        <v>50540000</v>
      </c>
      <c r="X37" s="41"/>
      <c r="Y37" s="42"/>
      <c r="Z37" s="42"/>
      <c r="AA37" s="42"/>
      <c r="AB37" s="42"/>
      <c r="AC37" s="42"/>
      <c r="AD37" s="42">
        <f t="shared" si="4"/>
        <v>0</v>
      </c>
      <c r="AE37" s="42"/>
      <c r="AF37" s="42"/>
      <c r="AG37" s="42"/>
      <c r="AH37" s="42"/>
      <c r="AI37" s="42"/>
      <c r="AJ37" s="42"/>
      <c r="AK37" s="42"/>
      <c r="AL37" s="42"/>
      <c r="AM37" s="42">
        <f t="shared" si="6"/>
        <v>0</v>
      </c>
      <c r="AN37" s="42"/>
      <c r="AO37" s="42"/>
      <c r="AP37" s="42"/>
      <c r="AQ37" s="42"/>
      <c r="AR37" s="42"/>
      <c r="AS37" s="42"/>
      <c r="AT37" s="42"/>
      <c r="AU37" s="42"/>
      <c r="AV37" s="42">
        <f t="shared" si="8"/>
        <v>0</v>
      </c>
      <c r="AW37" s="42"/>
      <c r="AX37" s="42"/>
      <c r="AY37" s="42"/>
      <c r="AZ37" s="42"/>
      <c r="BA37" s="42"/>
      <c r="BB37" s="42"/>
      <c r="BC37" s="42"/>
      <c r="BD37" s="42"/>
      <c r="BE37" s="42">
        <f t="shared" si="10"/>
        <v>0</v>
      </c>
      <c r="BF37" s="42"/>
      <c r="BG37" s="42"/>
      <c r="BH37" s="42"/>
      <c r="BI37" s="42"/>
      <c r="BJ37" s="42"/>
      <c r="BK37" s="42"/>
      <c r="BL37" s="42"/>
      <c r="BM37" s="42"/>
      <c r="BN37" s="42">
        <f t="shared" si="12"/>
        <v>0</v>
      </c>
      <c r="BO37" s="42"/>
      <c r="BP37" s="42"/>
      <c r="BQ37" s="42"/>
      <c r="BR37" s="42"/>
      <c r="BS37" s="42"/>
      <c r="BT37" s="42"/>
      <c r="BU37" s="42"/>
      <c r="BV37" s="42"/>
      <c r="BW37" s="42">
        <f t="shared" si="14"/>
        <v>0</v>
      </c>
      <c r="BX37" s="42"/>
      <c r="BY37" s="42">
        <f t="shared" si="53"/>
        <v>0</v>
      </c>
      <c r="BZ37" s="42"/>
    </row>
    <row r="38" spans="1:78" ht="16.5" outlineLevel="3" collapsed="1" thickBot="1" x14ac:dyDescent="0.25">
      <c r="A38" s="30" t="s">
        <v>133</v>
      </c>
      <c r="B38" s="31">
        <f t="shared" si="23"/>
        <v>15</v>
      </c>
      <c r="C38" s="32" t="s">
        <v>134</v>
      </c>
      <c r="D38" s="34">
        <v>24475000</v>
      </c>
      <c r="E38" s="34"/>
      <c r="F38" s="55"/>
      <c r="G38" s="34">
        <f t="shared" si="0"/>
        <v>24475000</v>
      </c>
      <c r="H38" s="33"/>
      <c r="I38" s="34"/>
      <c r="J38" s="35">
        <f>SUM(J39)</f>
        <v>25000000</v>
      </c>
      <c r="K38" s="35">
        <f>SUM(K39)</f>
        <v>0</v>
      </c>
      <c r="L38" s="35">
        <f>SUM(L39)</f>
        <v>0</v>
      </c>
      <c r="M38" s="35">
        <f>SUM(M39)</f>
        <v>0</v>
      </c>
      <c r="N38" s="35">
        <f>SUM(N39)</f>
        <v>0</v>
      </c>
      <c r="O38" s="35">
        <f t="shared" si="75"/>
        <v>25000000</v>
      </c>
      <c r="P38" s="36">
        <f t="shared" si="2"/>
        <v>525000</v>
      </c>
      <c r="Q38" s="34"/>
      <c r="R38" s="35">
        <f>SUM(R39)</f>
        <v>25000000</v>
      </c>
      <c r="S38" s="35">
        <f>SUM(S39)</f>
        <v>0</v>
      </c>
      <c r="T38" s="35">
        <f>SUM(T39)</f>
        <v>0</v>
      </c>
      <c r="U38" s="35">
        <f>SUM(U39)</f>
        <v>0</v>
      </c>
      <c r="V38" s="35">
        <f>SUM(V39)</f>
        <v>0</v>
      </c>
      <c r="W38" s="35">
        <f t="shared" si="76"/>
        <v>25000000</v>
      </c>
      <c r="X38" s="34"/>
      <c r="Y38" s="35">
        <v>25750000</v>
      </c>
      <c r="Z38" s="35">
        <f>SUM(Z39)</f>
        <v>0</v>
      </c>
      <c r="AA38" s="35">
        <f>SUM(AA39)</f>
        <v>0</v>
      </c>
      <c r="AB38" s="35">
        <f>SUM(AB39)</f>
        <v>0</v>
      </c>
      <c r="AC38" s="35">
        <f>SUM(AC39)</f>
        <v>0</v>
      </c>
      <c r="AD38" s="35">
        <f t="shared" si="4"/>
        <v>25750000</v>
      </c>
      <c r="AE38" s="35">
        <v>25750000</v>
      </c>
      <c r="AF38" s="35">
        <f t="shared" ref="AF38:AL38" si="101">SUM(AF39)</f>
        <v>0</v>
      </c>
      <c r="AG38" s="35">
        <f t="shared" si="101"/>
        <v>0</v>
      </c>
      <c r="AH38" s="35">
        <f t="shared" si="101"/>
        <v>0</v>
      </c>
      <c r="AI38" s="35">
        <f t="shared" si="101"/>
        <v>0</v>
      </c>
      <c r="AJ38" s="35">
        <f t="shared" si="101"/>
        <v>0</v>
      </c>
      <c r="AK38" s="35">
        <f t="shared" si="101"/>
        <v>0</v>
      </c>
      <c r="AL38" s="35">
        <f t="shared" si="101"/>
        <v>0</v>
      </c>
      <c r="AM38" s="35">
        <f t="shared" si="6"/>
        <v>25750000</v>
      </c>
      <c r="AN38" s="35">
        <v>25750000</v>
      </c>
      <c r="AO38" s="35">
        <f t="shared" ref="AO38:AU38" si="102">SUM(AO39)</f>
        <v>0</v>
      </c>
      <c r="AP38" s="35">
        <f t="shared" si="102"/>
        <v>0</v>
      </c>
      <c r="AQ38" s="35">
        <f t="shared" si="102"/>
        <v>0</v>
      </c>
      <c r="AR38" s="35">
        <f t="shared" si="102"/>
        <v>0</v>
      </c>
      <c r="AS38" s="35">
        <f t="shared" si="102"/>
        <v>0</v>
      </c>
      <c r="AT38" s="35">
        <f t="shared" si="102"/>
        <v>0</v>
      </c>
      <c r="AU38" s="35">
        <f t="shared" si="102"/>
        <v>0</v>
      </c>
      <c r="AV38" s="35">
        <f t="shared" si="8"/>
        <v>25750000</v>
      </c>
      <c r="AW38" s="35">
        <f>25750000+8000000</f>
        <v>33750000</v>
      </c>
      <c r="AX38" s="35">
        <f t="shared" ref="AX38:BD38" si="103">SUM(AX39)</f>
        <v>0</v>
      </c>
      <c r="AY38" s="35">
        <f t="shared" si="103"/>
        <v>0</v>
      </c>
      <c r="AZ38" s="35">
        <f t="shared" si="103"/>
        <v>0</v>
      </c>
      <c r="BA38" s="35">
        <f t="shared" si="103"/>
        <v>0</v>
      </c>
      <c r="BB38" s="35">
        <f t="shared" si="103"/>
        <v>0</v>
      </c>
      <c r="BC38" s="35">
        <f t="shared" si="103"/>
        <v>0</v>
      </c>
      <c r="BD38" s="35">
        <f t="shared" si="103"/>
        <v>0</v>
      </c>
      <c r="BE38" s="35">
        <f t="shared" si="10"/>
        <v>33750000</v>
      </c>
      <c r="BF38" s="35">
        <f>25750000+8000000-30000000</f>
        <v>3750000</v>
      </c>
      <c r="BG38" s="35">
        <f t="shared" ref="BG38:BM38" si="104">SUM(BG39)</f>
        <v>0</v>
      </c>
      <c r="BH38" s="35">
        <f t="shared" si="104"/>
        <v>0</v>
      </c>
      <c r="BI38" s="35">
        <f t="shared" si="104"/>
        <v>0</v>
      </c>
      <c r="BJ38" s="35">
        <f t="shared" si="104"/>
        <v>0</v>
      </c>
      <c r="BK38" s="35">
        <f t="shared" si="104"/>
        <v>0</v>
      </c>
      <c r="BL38" s="35">
        <f t="shared" si="104"/>
        <v>0</v>
      </c>
      <c r="BM38" s="35">
        <f t="shared" si="104"/>
        <v>0</v>
      </c>
      <c r="BN38" s="35">
        <f t="shared" si="12"/>
        <v>3750000</v>
      </c>
      <c r="BO38" s="35">
        <f>25750000+8000000-30000000</f>
        <v>3750000</v>
      </c>
      <c r="BP38" s="35">
        <f t="shared" ref="BP38:BV38" si="105">SUM(BP39)</f>
        <v>0</v>
      </c>
      <c r="BQ38" s="35">
        <f t="shared" si="105"/>
        <v>0</v>
      </c>
      <c r="BR38" s="35">
        <f t="shared" si="105"/>
        <v>0</v>
      </c>
      <c r="BS38" s="35">
        <f t="shared" si="105"/>
        <v>0</v>
      </c>
      <c r="BT38" s="35">
        <f t="shared" si="105"/>
        <v>0</v>
      </c>
      <c r="BU38" s="35">
        <f t="shared" si="105"/>
        <v>0</v>
      </c>
      <c r="BV38" s="35">
        <f t="shared" si="105"/>
        <v>0</v>
      </c>
      <c r="BW38" s="35">
        <f t="shared" si="14"/>
        <v>3750000</v>
      </c>
      <c r="BX38" s="35">
        <f>BW38</f>
        <v>3750000</v>
      </c>
      <c r="BY38" s="35">
        <f t="shared" si="53"/>
        <v>0</v>
      </c>
      <c r="BZ38" s="35"/>
    </row>
    <row r="39" spans="1:78" s="45" customFormat="1" ht="15.75" hidden="1" outlineLevel="4" thickBot="1" x14ac:dyDescent="0.25">
      <c r="A39" s="37"/>
      <c r="B39" s="38">
        <f t="shared" si="23"/>
        <v>0</v>
      </c>
      <c r="C39" s="39"/>
      <c r="D39" s="41"/>
      <c r="E39" s="41"/>
      <c r="F39" s="41"/>
      <c r="G39" s="41">
        <f t="shared" si="0"/>
        <v>0</v>
      </c>
      <c r="H39" s="40" t="s">
        <v>27</v>
      </c>
      <c r="I39" s="41">
        <v>1</v>
      </c>
      <c r="J39" s="42">
        <v>25000000</v>
      </c>
      <c r="K39" s="42"/>
      <c r="L39" s="42"/>
      <c r="M39" s="42"/>
      <c r="N39" s="42"/>
      <c r="O39" s="42">
        <f t="shared" si="75"/>
        <v>25000000</v>
      </c>
      <c r="P39" s="43">
        <f t="shared" si="2"/>
        <v>25000000</v>
      </c>
      <c r="Q39" s="41">
        <v>1</v>
      </c>
      <c r="R39" s="42">
        <f>25750000-750000</f>
        <v>25000000</v>
      </c>
      <c r="S39" s="42"/>
      <c r="T39" s="42"/>
      <c r="U39" s="42"/>
      <c r="V39" s="42"/>
      <c r="W39" s="42">
        <f t="shared" si="76"/>
        <v>25000000</v>
      </c>
      <c r="X39" s="41"/>
      <c r="Y39" s="42"/>
      <c r="Z39" s="42"/>
      <c r="AA39" s="42"/>
      <c r="AB39" s="42"/>
      <c r="AC39" s="42"/>
      <c r="AD39" s="42">
        <f t="shared" si="4"/>
        <v>0</v>
      </c>
      <c r="AE39" s="42"/>
      <c r="AF39" s="42"/>
      <c r="AG39" s="42"/>
      <c r="AH39" s="42"/>
      <c r="AI39" s="42"/>
      <c r="AJ39" s="42"/>
      <c r="AK39" s="42"/>
      <c r="AL39" s="42"/>
      <c r="AM39" s="42">
        <f t="shared" si="6"/>
        <v>0</v>
      </c>
      <c r="AN39" s="42"/>
      <c r="AO39" s="42"/>
      <c r="AP39" s="42"/>
      <c r="AQ39" s="42"/>
      <c r="AR39" s="42"/>
      <c r="AS39" s="42"/>
      <c r="AT39" s="42"/>
      <c r="AU39" s="42"/>
      <c r="AV39" s="42">
        <f t="shared" si="8"/>
        <v>0</v>
      </c>
      <c r="AW39" s="42"/>
      <c r="AX39" s="42"/>
      <c r="AY39" s="42"/>
      <c r="AZ39" s="42"/>
      <c r="BA39" s="42"/>
      <c r="BB39" s="42"/>
      <c r="BC39" s="42"/>
      <c r="BD39" s="42"/>
      <c r="BE39" s="42">
        <f t="shared" si="10"/>
        <v>0</v>
      </c>
      <c r="BF39" s="42"/>
      <c r="BG39" s="42"/>
      <c r="BH39" s="42"/>
      <c r="BI39" s="42"/>
      <c r="BJ39" s="42"/>
      <c r="BK39" s="42"/>
      <c r="BL39" s="42"/>
      <c r="BM39" s="42"/>
      <c r="BN39" s="42">
        <f t="shared" si="12"/>
        <v>0</v>
      </c>
      <c r="BO39" s="42"/>
      <c r="BP39" s="42"/>
      <c r="BQ39" s="42"/>
      <c r="BR39" s="42"/>
      <c r="BS39" s="42"/>
      <c r="BT39" s="42"/>
      <c r="BU39" s="42"/>
      <c r="BV39" s="42"/>
      <c r="BW39" s="42">
        <f t="shared" si="14"/>
        <v>0</v>
      </c>
      <c r="BX39" s="42"/>
      <c r="BY39" s="42">
        <f t="shared" si="53"/>
        <v>0</v>
      </c>
      <c r="BZ39" s="42"/>
    </row>
    <row r="40" spans="1:78" ht="63.75" outlineLevel="2" thickBot="1" x14ac:dyDescent="0.25">
      <c r="A40" s="25" t="s">
        <v>135</v>
      </c>
      <c r="B40" s="26">
        <f t="shared" si="23"/>
        <v>12</v>
      </c>
      <c r="C40" s="46" t="s">
        <v>136</v>
      </c>
      <c r="D40" s="28">
        <f>SUM(D41,D43)</f>
        <v>17485000</v>
      </c>
      <c r="E40" s="28">
        <f>SUM(E41,E43)</f>
        <v>0</v>
      </c>
      <c r="F40" s="54"/>
      <c r="G40" s="28">
        <f t="shared" si="0"/>
        <v>17485000</v>
      </c>
      <c r="H40" s="51"/>
      <c r="I40" s="28"/>
      <c r="J40" s="27">
        <f>SUM(J41,J43)</f>
        <v>18000000</v>
      </c>
      <c r="K40" s="27">
        <f>SUM(K41,K43)</f>
        <v>0</v>
      </c>
      <c r="L40" s="27">
        <f>SUM(L41,L43)</f>
        <v>0</v>
      </c>
      <c r="M40" s="27">
        <f>SUM(M41,M43)</f>
        <v>0</v>
      </c>
      <c r="N40" s="27">
        <f>SUM(N41,N43)</f>
        <v>0</v>
      </c>
      <c r="O40" s="27">
        <f t="shared" si="75"/>
        <v>18000000</v>
      </c>
      <c r="P40" s="29">
        <f t="shared" si="2"/>
        <v>515000</v>
      </c>
      <c r="Q40" s="28"/>
      <c r="R40" s="27">
        <f>SUM(R41,R43)</f>
        <v>41478000</v>
      </c>
      <c r="S40" s="27">
        <f>SUM(S41,S43)</f>
        <v>0</v>
      </c>
      <c r="T40" s="27">
        <f>SUM(T41,T43)</f>
        <v>0</v>
      </c>
      <c r="U40" s="27">
        <f>SUM(U41,U43)</f>
        <v>0</v>
      </c>
      <c r="V40" s="27">
        <f>SUM(V41,V43)</f>
        <v>0</v>
      </c>
      <c r="W40" s="27">
        <f t="shared" si="76"/>
        <v>41478000</v>
      </c>
      <c r="X40" s="28"/>
      <c r="Y40" s="27">
        <f>SUM(Y41,Y43)</f>
        <v>55000000</v>
      </c>
      <c r="Z40" s="27">
        <f>SUM(Z41,Z43)</f>
        <v>0</v>
      </c>
      <c r="AA40" s="27">
        <f>SUM(AA41,AA43)</f>
        <v>0</v>
      </c>
      <c r="AB40" s="27">
        <f>SUM(AB41,AB43)</f>
        <v>0</v>
      </c>
      <c r="AC40" s="27">
        <f>SUM(AC41,AC43)</f>
        <v>0</v>
      </c>
      <c r="AD40" s="27">
        <f t="shared" si="4"/>
        <v>55000000</v>
      </c>
      <c r="AE40" s="27">
        <f t="shared" ref="AE40:AL40" si="106">SUM(AE41,AE43)</f>
        <v>55000000</v>
      </c>
      <c r="AF40" s="27">
        <f t="shared" si="106"/>
        <v>0</v>
      </c>
      <c r="AG40" s="27">
        <f t="shared" si="106"/>
        <v>0</v>
      </c>
      <c r="AH40" s="27">
        <f t="shared" si="106"/>
        <v>0</v>
      </c>
      <c r="AI40" s="27">
        <f t="shared" si="106"/>
        <v>0</v>
      </c>
      <c r="AJ40" s="27">
        <f t="shared" si="106"/>
        <v>0</v>
      </c>
      <c r="AK40" s="27">
        <f t="shared" si="106"/>
        <v>0</v>
      </c>
      <c r="AL40" s="27">
        <f t="shared" si="106"/>
        <v>0</v>
      </c>
      <c r="AM40" s="27">
        <f t="shared" si="6"/>
        <v>55000000</v>
      </c>
      <c r="AN40" s="27">
        <f t="shared" ref="AN40:AU40" si="107">SUM(AN41,AN43)</f>
        <v>55000000</v>
      </c>
      <c r="AO40" s="27">
        <f t="shared" si="107"/>
        <v>0</v>
      </c>
      <c r="AP40" s="27">
        <f t="shared" si="107"/>
        <v>0</v>
      </c>
      <c r="AQ40" s="27">
        <f t="shared" si="107"/>
        <v>0</v>
      </c>
      <c r="AR40" s="27">
        <f t="shared" si="107"/>
        <v>0</v>
      </c>
      <c r="AS40" s="27">
        <f t="shared" si="107"/>
        <v>0</v>
      </c>
      <c r="AT40" s="27">
        <f t="shared" si="107"/>
        <v>0</v>
      </c>
      <c r="AU40" s="27">
        <f t="shared" si="107"/>
        <v>0</v>
      </c>
      <c r="AV40" s="27">
        <f t="shared" si="8"/>
        <v>55000000</v>
      </c>
      <c r="AW40" s="27">
        <f t="shared" ref="AW40:BD40" si="108">SUM(AW41,AW43)</f>
        <v>56200000</v>
      </c>
      <c r="AX40" s="27">
        <f t="shared" si="108"/>
        <v>0</v>
      </c>
      <c r="AY40" s="27">
        <f t="shared" si="108"/>
        <v>0</v>
      </c>
      <c r="AZ40" s="27">
        <f t="shared" si="108"/>
        <v>0</v>
      </c>
      <c r="BA40" s="27">
        <f t="shared" si="108"/>
        <v>0</v>
      </c>
      <c r="BB40" s="27">
        <f t="shared" si="108"/>
        <v>0</v>
      </c>
      <c r="BC40" s="27">
        <f t="shared" si="108"/>
        <v>0</v>
      </c>
      <c r="BD40" s="27">
        <f t="shared" si="108"/>
        <v>0</v>
      </c>
      <c r="BE40" s="27">
        <f t="shared" si="10"/>
        <v>56200000</v>
      </c>
      <c r="BF40" s="27">
        <f t="shared" ref="BF40:BM40" si="109">SUM(BF41,BF43)</f>
        <v>56200000</v>
      </c>
      <c r="BG40" s="27">
        <f t="shared" si="109"/>
        <v>0</v>
      </c>
      <c r="BH40" s="27">
        <f t="shared" si="109"/>
        <v>0</v>
      </c>
      <c r="BI40" s="27">
        <f t="shared" si="109"/>
        <v>0</v>
      </c>
      <c r="BJ40" s="27">
        <f t="shared" si="109"/>
        <v>0</v>
      </c>
      <c r="BK40" s="27">
        <f t="shared" si="109"/>
        <v>0</v>
      </c>
      <c r="BL40" s="27">
        <f t="shared" si="109"/>
        <v>0</v>
      </c>
      <c r="BM40" s="27">
        <f t="shared" si="109"/>
        <v>0</v>
      </c>
      <c r="BN40" s="27">
        <f t="shared" si="12"/>
        <v>56200000</v>
      </c>
      <c r="BO40" s="27">
        <f t="shared" ref="BO40:BV40" si="110">SUM(BO41,BO43)</f>
        <v>56200000</v>
      </c>
      <c r="BP40" s="27">
        <f t="shared" si="110"/>
        <v>0</v>
      </c>
      <c r="BQ40" s="27">
        <f t="shared" si="110"/>
        <v>0</v>
      </c>
      <c r="BR40" s="27">
        <f t="shared" si="110"/>
        <v>0</v>
      </c>
      <c r="BS40" s="27">
        <f t="shared" si="110"/>
        <v>0</v>
      </c>
      <c r="BT40" s="27">
        <f t="shared" si="110"/>
        <v>0</v>
      </c>
      <c r="BU40" s="27">
        <f t="shared" si="110"/>
        <v>0</v>
      </c>
      <c r="BV40" s="27">
        <f t="shared" si="110"/>
        <v>0</v>
      </c>
      <c r="BW40" s="27">
        <f t="shared" si="14"/>
        <v>56200000</v>
      </c>
      <c r="BX40" s="27">
        <f t="shared" ref="BX40" si="111">SUM(BX41,BX43)</f>
        <v>56200000</v>
      </c>
      <c r="BY40" s="27">
        <f t="shared" si="53"/>
        <v>0</v>
      </c>
      <c r="BZ40" s="27"/>
    </row>
    <row r="41" spans="1:78" ht="32.25" outlineLevel="3" collapsed="1" thickBot="1" x14ac:dyDescent="0.25">
      <c r="A41" s="30" t="s">
        <v>137</v>
      </c>
      <c r="B41" s="31">
        <f t="shared" si="23"/>
        <v>15</v>
      </c>
      <c r="C41" s="32" t="s">
        <v>138</v>
      </c>
      <c r="D41" s="34">
        <v>17485000</v>
      </c>
      <c r="E41" s="34"/>
      <c r="F41" s="55"/>
      <c r="G41" s="34">
        <f t="shared" si="0"/>
        <v>17485000</v>
      </c>
      <c r="H41" s="33"/>
      <c r="I41" s="34"/>
      <c r="J41" s="35">
        <f>SUM(J42)</f>
        <v>18000000</v>
      </c>
      <c r="K41" s="35">
        <f>SUM(K42)</f>
        <v>0</v>
      </c>
      <c r="L41" s="35">
        <f>SUM(L42)</f>
        <v>0</v>
      </c>
      <c r="M41" s="35">
        <f>SUM(M42)</f>
        <v>0</v>
      </c>
      <c r="N41" s="35">
        <f>SUM(N42)</f>
        <v>0</v>
      </c>
      <c r="O41" s="35">
        <f t="shared" si="75"/>
        <v>18000000</v>
      </c>
      <c r="P41" s="36">
        <f t="shared" si="2"/>
        <v>515000</v>
      </c>
      <c r="Q41" s="34"/>
      <c r="R41" s="35">
        <f>SUM(R42)</f>
        <v>20978000</v>
      </c>
      <c r="S41" s="35">
        <f>SUM(S42)</f>
        <v>0</v>
      </c>
      <c r="T41" s="35">
        <f>SUM(T42)</f>
        <v>0</v>
      </c>
      <c r="U41" s="35">
        <f>SUM(U42)</f>
        <v>0</v>
      </c>
      <c r="V41" s="35">
        <f>SUM(V42)</f>
        <v>0</v>
      </c>
      <c r="W41" s="35">
        <f t="shared" si="76"/>
        <v>20978000</v>
      </c>
      <c r="X41" s="34"/>
      <c r="Y41" s="35">
        <v>30000000</v>
      </c>
      <c r="Z41" s="35"/>
      <c r="AA41" s="35">
        <f>SUM(AA42)</f>
        <v>0</v>
      </c>
      <c r="AB41" s="35">
        <f>SUM(AB42)</f>
        <v>0</v>
      </c>
      <c r="AC41" s="35">
        <f>SUM(AC42)</f>
        <v>0</v>
      </c>
      <c r="AD41" s="35">
        <f t="shared" si="4"/>
        <v>30000000</v>
      </c>
      <c r="AE41" s="35">
        <v>30000000</v>
      </c>
      <c r="AF41" s="35"/>
      <c r="AG41" s="35">
        <f t="shared" ref="AG41:AL41" si="112">SUM(AG42)</f>
        <v>0</v>
      </c>
      <c r="AH41" s="35">
        <f t="shared" si="112"/>
        <v>0</v>
      </c>
      <c r="AI41" s="35">
        <f t="shared" si="112"/>
        <v>0</v>
      </c>
      <c r="AJ41" s="35">
        <f t="shared" si="112"/>
        <v>0</v>
      </c>
      <c r="AK41" s="35">
        <f t="shared" si="112"/>
        <v>0</v>
      </c>
      <c r="AL41" s="35">
        <f t="shared" si="112"/>
        <v>0</v>
      </c>
      <c r="AM41" s="35">
        <f t="shared" si="6"/>
        <v>30000000</v>
      </c>
      <c r="AN41" s="35">
        <v>30000000</v>
      </c>
      <c r="AO41" s="35"/>
      <c r="AP41" s="35">
        <f t="shared" ref="AP41:AU41" si="113">SUM(AP42)</f>
        <v>0</v>
      </c>
      <c r="AQ41" s="35">
        <f t="shared" si="113"/>
        <v>0</v>
      </c>
      <c r="AR41" s="35">
        <f t="shared" si="113"/>
        <v>0</v>
      </c>
      <c r="AS41" s="35">
        <f t="shared" si="113"/>
        <v>0</v>
      </c>
      <c r="AT41" s="35">
        <f t="shared" si="113"/>
        <v>0</v>
      </c>
      <c r="AU41" s="35">
        <f t="shared" si="113"/>
        <v>0</v>
      </c>
      <c r="AV41" s="35">
        <f t="shared" si="8"/>
        <v>30000000</v>
      </c>
      <c r="AW41" s="35">
        <f>30000000+1200000</f>
        <v>31200000</v>
      </c>
      <c r="AX41" s="35"/>
      <c r="AY41" s="35">
        <f t="shared" ref="AY41:BD41" si="114">SUM(AY42)</f>
        <v>0</v>
      </c>
      <c r="AZ41" s="35">
        <f t="shared" si="114"/>
        <v>0</v>
      </c>
      <c r="BA41" s="35">
        <f t="shared" si="114"/>
        <v>0</v>
      </c>
      <c r="BB41" s="35">
        <f t="shared" si="114"/>
        <v>0</v>
      </c>
      <c r="BC41" s="35">
        <f t="shared" si="114"/>
        <v>0</v>
      </c>
      <c r="BD41" s="35">
        <f t="shared" si="114"/>
        <v>0</v>
      </c>
      <c r="BE41" s="35">
        <f t="shared" si="10"/>
        <v>31200000</v>
      </c>
      <c r="BF41" s="35">
        <f>30000000+1200000</f>
        <v>31200000</v>
      </c>
      <c r="BG41" s="35"/>
      <c r="BH41" s="35">
        <f t="shared" ref="BH41:BM41" si="115">SUM(BH42)</f>
        <v>0</v>
      </c>
      <c r="BI41" s="35">
        <f t="shared" si="115"/>
        <v>0</v>
      </c>
      <c r="BJ41" s="35">
        <f t="shared" si="115"/>
        <v>0</v>
      </c>
      <c r="BK41" s="35">
        <f t="shared" si="115"/>
        <v>0</v>
      </c>
      <c r="BL41" s="35">
        <f t="shared" si="115"/>
        <v>0</v>
      </c>
      <c r="BM41" s="35">
        <f t="shared" si="115"/>
        <v>0</v>
      </c>
      <c r="BN41" s="35">
        <f t="shared" si="12"/>
        <v>31200000</v>
      </c>
      <c r="BO41" s="35">
        <f>30000000+1200000</f>
        <v>31200000</v>
      </c>
      <c r="BP41" s="35"/>
      <c r="BQ41" s="35">
        <f t="shared" ref="BQ41:BV41" si="116">SUM(BQ42)</f>
        <v>0</v>
      </c>
      <c r="BR41" s="35">
        <f t="shared" si="116"/>
        <v>0</v>
      </c>
      <c r="BS41" s="35">
        <f t="shared" si="116"/>
        <v>0</v>
      </c>
      <c r="BT41" s="35">
        <f t="shared" si="116"/>
        <v>0</v>
      </c>
      <c r="BU41" s="35">
        <f t="shared" si="116"/>
        <v>0</v>
      </c>
      <c r="BV41" s="35">
        <f t="shared" si="116"/>
        <v>0</v>
      </c>
      <c r="BW41" s="35">
        <f t="shared" si="14"/>
        <v>31200000</v>
      </c>
      <c r="BX41" s="35">
        <f>BW41</f>
        <v>31200000</v>
      </c>
      <c r="BY41" s="35">
        <f t="shared" si="53"/>
        <v>0</v>
      </c>
      <c r="BZ41" s="35"/>
    </row>
    <row r="42" spans="1:78" ht="15.75" hidden="1" outlineLevel="4" thickBot="1" x14ac:dyDescent="0.25">
      <c r="A42" s="37"/>
      <c r="B42" s="38">
        <f t="shared" si="23"/>
        <v>0</v>
      </c>
      <c r="C42" s="39"/>
      <c r="D42" s="41"/>
      <c r="E42" s="41"/>
      <c r="F42" s="41"/>
      <c r="G42" s="41">
        <f t="shared" si="0"/>
        <v>0</v>
      </c>
      <c r="H42" s="40" t="s">
        <v>40</v>
      </c>
      <c r="I42" s="41">
        <v>12</v>
      </c>
      <c r="J42" s="42">
        <v>18000000</v>
      </c>
      <c r="K42" s="42"/>
      <c r="L42" s="42"/>
      <c r="M42" s="42"/>
      <c r="N42" s="42"/>
      <c r="O42" s="42">
        <f t="shared" si="75"/>
        <v>18000000</v>
      </c>
      <c r="P42" s="43">
        <f t="shared" si="2"/>
        <v>18000000</v>
      </c>
      <c r="Q42" s="41">
        <v>12</v>
      </c>
      <c r="R42" s="42">
        <f>(30000000-12000000)+2600000+378000</f>
        <v>20978000</v>
      </c>
      <c r="S42" s="42"/>
      <c r="T42" s="42"/>
      <c r="U42" s="42"/>
      <c r="V42" s="42"/>
      <c r="W42" s="42">
        <f t="shared" si="76"/>
        <v>20978000</v>
      </c>
      <c r="X42" s="41"/>
      <c r="Y42" s="42"/>
      <c r="Z42" s="42"/>
      <c r="AA42" s="42"/>
      <c r="AB42" s="42"/>
      <c r="AC42" s="42"/>
      <c r="AD42" s="42">
        <f t="shared" si="4"/>
        <v>0</v>
      </c>
      <c r="AE42" s="42"/>
      <c r="AF42" s="42"/>
      <c r="AG42" s="42"/>
      <c r="AH42" s="42"/>
      <c r="AI42" s="42"/>
      <c r="AJ42" s="42"/>
      <c r="AK42" s="42"/>
      <c r="AL42" s="42"/>
      <c r="AM42" s="42">
        <f t="shared" si="6"/>
        <v>0</v>
      </c>
      <c r="AN42" s="42"/>
      <c r="AO42" s="42"/>
      <c r="AP42" s="42"/>
      <c r="AQ42" s="42"/>
      <c r="AR42" s="42"/>
      <c r="AS42" s="42"/>
      <c r="AT42" s="42"/>
      <c r="AU42" s="42"/>
      <c r="AV42" s="42">
        <f t="shared" si="8"/>
        <v>0</v>
      </c>
      <c r="AW42" s="42"/>
      <c r="AX42" s="42"/>
      <c r="AY42" s="42"/>
      <c r="AZ42" s="42"/>
      <c r="BA42" s="42"/>
      <c r="BB42" s="42"/>
      <c r="BC42" s="42"/>
      <c r="BD42" s="42"/>
      <c r="BE42" s="42">
        <f t="shared" si="10"/>
        <v>0</v>
      </c>
      <c r="BF42" s="42"/>
      <c r="BG42" s="42"/>
      <c r="BH42" s="42"/>
      <c r="BI42" s="42"/>
      <c r="BJ42" s="42"/>
      <c r="BK42" s="42"/>
      <c r="BL42" s="42"/>
      <c r="BM42" s="42"/>
      <c r="BN42" s="42">
        <f t="shared" si="12"/>
        <v>0</v>
      </c>
      <c r="BO42" s="42"/>
      <c r="BP42" s="42"/>
      <c r="BQ42" s="42"/>
      <c r="BR42" s="42"/>
      <c r="BS42" s="42"/>
      <c r="BT42" s="42"/>
      <c r="BU42" s="42"/>
      <c r="BV42" s="42"/>
      <c r="BW42" s="42">
        <f t="shared" si="14"/>
        <v>0</v>
      </c>
      <c r="BX42" s="42"/>
      <c r="BY42" s="42">
        <f t="shared" si="53"/>
        <v>0</v>
      </c>
      <c r="BZ42" s="42"/>
    </row>
    <row r="43" spans="1:78" ht="48" outlineLevel="3" collapsed="1" thickBot="1" x14ac:dyDescent="0.25">
      <c r="A43" s="30" t="s">
        <v>139</v>
      </c>
      <c r="B43" s="31">
        <f t="shared" si="23"/>
        <v>15</v>
      </c>
      <c r="C43" s="32" t="s">
        <v>140</v>
      </c>
      <c r="D43" s="34"/>
      <c r="E43" s="34"/>
      <c r="F43" s="55"/>
      <c r="G43" s="34">
        <f t="shared" si="0"/>
        <v>0</v>
      </c>
      <c r="H43" s="33"/>
      <c r="I43" s="34"/>
      <c r="J43" s="35">
        <f>SUM(J44:J45)</f>
        <v>0</v>
      </c>
      <c r="K43" s="35">
        <f>SUM(K44:K45)</f>
        <v>0</v>
      </c>
      <c r="L43" s="35">
        <f>SUM(L44:L45)</f>
        <v>0</v>
      </c>
      <c r="M43" s="35">
        <f>SUM(M44:M45)</f>
        <v>0</v>
      </c>
      <c r="N43" s="35">
        <f>SUM(N44:N45)</f>
        <v>0</v>
      </c>
      <c r="O43" s="35">
        <f t="shared" si="75"/>
        <v>0</v>
      </c>
      <c r="P43" s="36">
        <f t="shared" si="2"/>
        <v>0</v>
      </c>
      <c r="Q43" s="34"/>
      <c r="R43" s="35">
        <f>SUM(R44:R45)</f>
        <v>20500000</v>
      </c>
      <c r="S43" s="35">
        <f>SUM(S44:S45)</f>
        <v>0</v>
      </c>
      <c r="T43" s="35">
        <f>SUM(T44:T45)</f>
        <v>0</v>
      </c>
      <c r="U43" s="35">
        <f>SUM(U44:U45)</f>
        <v>0</v>
      </c>
      <c r="V43" s="35">
        <f>SUM(V44:V45)</f>
        <v>0</v>
      </c>
      <c r="W43" s="35">
        <f t="shared" si="76"/>
        <v>20500000</v>
      </c>
      <c r="X43" s="34"/>
      <c r="Y43" s="35">
        <v>25000000</v>
      </c>
      <c r="Z43" s="35"/>
      <c r="AA43" s="35">
        <f>SUM(AA44:AA45)</f>
        <v>0</v>
      </c>
      <c r="AB43" s="35">
        <f>SUM(AB44:AB45)</f>
        <v>0</v>
      </c>
      <c r="AC43" s="35">
        <f>SUM(AC44:AC45)</f>
        <v>0</v>
      </c>
      <c r="AD43" s="35">
        <f t="shared" si="4"/>
        <v>25000000</v>
      </c>
      <c r="AE43" s="35">
        <v>25000000</v>
      </c>
      <c r="AF43" s="35"/>
      <c r="AG43" s="35">
        <f t="shared" ref="AG43:AL43" si="117">SUM(AG44:AG45)</f>
        <v>0</v>
      </c>
      <c r="AH43" s="35">
        <f t="shared" si="117"/>
        <v>0</v>
      </c>
      <c r="AI43" s="35">
        <f t="shared" si="117"/>
        <v>0</v>
      </c>
      <c r="AJ43" s="35">
        <f t="shared" si="117"/>
        <v>0</v>
      </c>
      <c r="AK43" s="35">
        <f t="shared" si="117"/>
        <v>0</v>
      </c>
      <c r="AL43" s="35">
        <f t="shared" si="117"/>
        <v>0</v>
      </c>
      <c r="AM43" s="35">
        <f t="shared" si="6"/>
        <v>25000000</v>
      </c>
      <c r="AN43" s="35">
        <v>25000000</v>
      </c>
      <c r="AO43" s="35"/>
      <c r="AP43" s="35">
        <f t="shared" ref="AP43:AU43" si="118">SUM(AP44:AP45)</f>
        <v>0</v>
      </c>
      <c r="AQ43" s="35">
        <f t="shared" si="118"/>
        <v>0</v>
      </c>
      <c r="AR43" s="35">
        <f t="shared" si="118"/>
        <v>0</v>
      </c>
      <c r="AS43" s="35">
        <f t="shared" si="118"/>
        <v>0</v>
      </c>
      <c r="AT43" s="35">
        <f t="shared" si="118"/>
        <v>0</v>
      </c>
      <c r="AU43" s="35">
        <f t="shared" si="118"/>
        <v>0</v>
      </c>
      <c r="AV43" s="35">
        <f t="shared" si="8"/>
        <v>25000000</v>
      </c>
      <c r="AW43" s="35">
        <v>25000000</v>
      </c>
      <c r="AX43" s="35"/>
      <c r="AY43" s="35">
        <f t="shared" ref="AY43:BD43" si="119">SUM(AY44:AY45)</f>
        <v>0</v>
      </c>
      <c r="AZ43" s="35">
        <f t="shared" si="119"/>
        <v>0</v>
      </c>
      <c r="BA43" s="35">
        <f t="shared" si="119"/>
        <v>0</v>
      </c>
      <c r="BB43" s="35">
        <f t="shared" si="119"/>
        <v>0</v>
      </c>
      <c r="BC43" s="35">
        <f t="shared" si="119"/>
        <v>0</v>
      </c>
      <c r="BD43" s="35">
        <f t="shared" si="119"/>
        <v>0</v>
      </c>
      <c r="BE43" s="35">
        <f t="shared" si="10"/>
        <v>25000000</v>
      </c>
      <c r="BF43" s="35">
        <v>25000000</v>
      </c>
      <c r="BG43" s="35"/>
      <c r="BH43" s="35">
        <f t="shared" ref="BH43:BM43" si="120">SUM(BH44:BH45)</f>
        <v>0</v>
      </c>
      <c r="BI43" s="35">
        <f t="shared" si="120"/>
        <v>0</v>
      </c>
      <c r="BJ43" s="35">
        <f t="shared" si="120"/>
        <v>0</v>
      </c>
      <c r="BK43" s="35">
        <f t="shared" si="120"/>
        <v>0</v>
      </c>
      <c r="BL43" s="35">
        <f t="shared" si="120"/>
        <v>0</v>
      </c>
      <c r="BM43" s="35">
        <f t="shared" si="120"/>
        <v>0</v>
      </c>
      <c r="BN43" s="35">
        <f t="shared" si="12"/>
        <v>25000000</v>
      </c>
      <c r="BO43" s="35">
        <v>25000000</v>
      </c>
      <c r="BP43" s="35"/>
      <c r="BQ43" s="35">
        <f t="shared" ref="BQ43:BV43" si="121">SUM(BQ44:BQ45)</f>
        <v>0</v>
      </c>
      <c r="BR43" s="35">
        <f t="shared" si="121"/>
        <v>0</v>
      </c>
      <c r="BS43" s="35">
        <f t="shared" si="121"/>
        <v>0</v>
      </c>
      <c r="BT43" s="35">
        <f t="shared" si="121"/>
        <v>0</v>
      </c>
      <c r="BU43" s="35">
        <f t="shared" si="121"/>
        <v>0</v>
      </c>
      <c r="BV43" s="35">
        <f t="shared" si="121"/>
        <v>0</v>
      </c>
      <c r="BW43" s="35">
        <f t="shared" si="14"/>
        <v>25000000</v>
      </c>
      <c r="BX43" s="35">
        <f>BW43</f>
        <v>25000000</v>
      </c>
      <c r="BY43" s="35">
        <f t="shared" si="53"/>
        <v>0</v>
      </c>
      <c r="BZ43" s="35"/>
    </row>
    <row r="44" spans="1:78" ht="15.75" hidden="1" outlineLevel="4" thickBot="1" x14ac:dyDescent="0.25">
      <c r="A44" s="37"/>
      <c r="B44" s="38">
        <f t="shared" si="23"/>
        <v>0</v>
      </c>
      <c r="C44" s="52"/>
      <c r="D44" s="41"/>
      <c r="E44" s="41"/>
      <c r="F44" s="41"/>
      <c r="G44" s="41">
        <f t="shared" si="0"/>
        <v>0</v>
      </c>
      <c r="H44" s="40" t="s">
        <v>40</v>
      </c>
      <c r="I44" s="41">
        <v>0</v>
      </c>
      <c r="J44" s="42">
        <v>0</v>
      </c>
      <c r="K44" s="42"/>
      <c r="L44" s="42"/>
      <c r="M44" s="42"/>
      <c r="N44" s="42"/>
      <c r="O44" s="42">
        <f t="shared" si="75"/>
        <v>0</v>
      </c>
      <c r="P44" s="43">
        <f t="shared" si="2"/>
        <v>0</v>
      </c>
      <c r="Q44" s="41">
        <v>0</v>
      </c>
      <c r="R44" s="42">
        <f>500000-500000</f>
        <v>0</v>
      </c>
      <c r="S44" s="42"/>
      <c r="T44" s="42"/>
      <c r="U44" s="42"/>
      <c r="V44" s="42"/>
      <c r="W44" s="42">
        <f t="shared" si="76"/>
        <v>0</v>
      </c>
      <c r="X44" s="41">
        <v>0</v>
      </c>
      <c r="Y44" s="42">
        <f>500000-500000</f>
        <v>0</v>
      </c>
      <c r="Z44" s="42"/>
      <c r="AA44" s="42"/>
      <c r="AB44" s="42"/>
      <c r="AC44" s="42"/>
      <c r="AD44" s="42">
        <f t="shared" si="4"/>
        <v>0</v>
      </c>
      <c r="AE44" s="42">
        <f>500000-500000</f>
        <v>0</v>
      </c>
      <c r="AF44" s="42"/>
      <c r="AG44" s="42"/>
      <c r="AH44" s="42"/>
      <c r="AI44" s="42"/>
      <c r="AJ44" s="42"/>
      <c r="AK44" s="42"/>
      <c r="AL44" s="42"/>
      <c r="AM44" s="42">
        <f t="shared" si="6"/>
        <v>0</v>
      </c>
      <c r="AN44" s="42">
        <f>500000-500000</f>
        <v>0</v>
      </c>
      <c r="AO44" s="42"/>
      <c r="AP44" s="42"/>
      <c r="AQ44" s="42"/>
      <c r="AR44" s="42"/>
      <c r="AS44" s="42"/>
      <c r="AT44" s="42"/>
      <c r="AU44" s="42"/>
      <c r="AV44" s="42">
        <f t="shared" si="8"/>
        <v>0</v>
      </c>
      <c r="AW44" s="42">
        <f>500000-500000</f>
        <v>0</v>
      </c>
      <c r="AX44" s="42"/>
      <c r="AY44" s="42"/>
      <c r="AZ44" s="42"/>
      <c r="BA44" s="42"/>
      <c r="BB44" s="42"/>
      <c r="BC44" s="42"/>
      <c r="BD44" s="42"/>
      <c r="BE44" s="42">
        <f t="shared" si="10"/>
        <v>0</v>
      </c>
      <c r="BF44" s="42">
        <f>500000-500000</f>
        <v>0</v>
      </c>
      <c r="BG44" s="42"/>
      <c r="BH44" s="42"/>
      <c r="BI44" s="42"/>
      <c r="BJ44" s="42"/>
      <c r="BK44" s="42"/>
      <c r="BL44" s="42"/>
      <c r="BM44" s="42"/>
      <c r="BN44" s="42">
        <f t="shared" si="12"/>
        <v>0</v>
      </c>
      <c r="BO44" s="42">
        <f>500000-500000</f>
        <v>0</v>
      </c>
      <c r="BP44" s="42"/>
      <c r="BQ44" s="42"/>
      <c r="BR44" s="42"/>
      <c r="BS44" s="42"/>
      <c r="BT44" s="42"/>
      <c r="BU44" s="42"/>
      <c r="BV44" s="42"/>
      <c r="BW44" s="42">
        <f t="shared" si="14"/>
        <v>0</v>
      </c>
      <c r="BX44" s="42"/>
      <c r="BY44" s="42">
        <f t="shared" si="53"/>
        <v>0</v>
      </c>
      <c r="BZ44" s="42"/>
    </row>
    <row r="45" spans="1:78" ht="30.75" hidden="1" outlineLevel="4" thickBot="1" x14ac:dyDescent="0.25">
      <c r="A45" s="37"/>
      <c r="B45" s="38">
        <f t="shared" si="23"/>
        <v>0</v>
      </c>
      <c r="C45" s="39"/>
      <c r="D45" s="41"/>
      <c r="E45" s="41"/>
      <c r="F45" s="41"/>
      <c r="G45" s="41">
        <f t="shared" si="0"/>
        <v>0</v>
      </c>
      <c r="H45" s="40" t="s">
        <v>141</v>
      </c>
      <c r="I45" s="41">
        <v>1</v>
      </c>
      <c r="J45" s="42">
        <v>0</v>
      </c>
      <c r="K45" s="42"/>
      <c r="L45" s="42"/>
      <c r="M45" s="42"/>
      <c r="N45" s="42"/>
      <c r="O45" s="42">
        <f t="shared" si="75"/>
        <v>0</v>
      </c>
      <c r="P45" s="43">
        <f t="shared" si="2"/>
        <v>0</v>
      </c>
      <c r="Q45" s="41">
        <v>1</v>
      </c>
      <c r="R45" s="42">
        <f>20000000+500000</f>
        <v>20500000</v>
      </c>
      <c r="S45" s="42"/>
      <c r="T45" s="42"/>
      <c r="U45" s="42"/>
      <c r="V45" s="42"/>
      <c r="W45" s="42">
        <f t="shared" si="76"/>
        <v>20500000</v>
      </c>
      <c r="X45" s="41"/>
      <c r="Y45" s="42"/>
      <c r="Z45" s="42"/>
      <c r="AA45" s="42"/>
      <c r="AB45" s="42"/>
      <c r="AC45" s="42"/>
      <c r="AD45" s="42">
        <f t="shared" ref="AD45:AD108" si="122">SUM(Y45:AC45)</f>
        <v>0</v>
      </c>
      <c r="AE45" s="42"/>
      <c r="AF45" s="42"/>
      <c r="AG45" s="42"/>
      <c r="AH45" s="42"/>
      <c r="AI45" s="42"/>
      <c r="AJ45" s="42"/>
      <c r="AK45" s="42"/>
      <c r="AL45" s="42"/>
      <c r="AM45" s="42">
        <f t="shared" ref="AM45:AM108" si="123">SUM(AE45:AL45)</f>
        <v>0</v>
      </c>
      <c r="AN45" s="42"/>
      <c r="AO45" s="42"/>
      <c r="AP45" s="42"/>
      <c r="AQ45" s="42"/>
      <c r="AR45" s="42"/>
      <c r="AS45" s="42"/>
      <c r="AT45" s="42"/>
      <c r="AU45" s="42"/>
      <c r="AV45" s="42">
        <f t="shared" ref="AV45:AV108" si="124">SUM(AN45:AU45)</f>
        <v>0</v>
      </c>
      <c r="AW45" s="42"/>
      <c r="AX45" s="42"/>
      <c r="AY45" s="42"/>
      <c r="AZ45" s="42"/>
      <c r="BA45" s="42"/>
      <c r="BB45" s="42"/>
      <c r="BC45" s="42"/>
      <c r="BD45" s="42"/>
      <c r="BE45" s="42">
        <f t="shared" ref="BE45:BE108" si="125">SUM(AW45:BD45)</f>
        <v>0</v>
      </c>
      <c r="BF45" s="42"/>
      <c r="BG45" s="42"/>
      <c r="BH45" s="42"/>
      <c r="BI45" s="42"/>
      <c r="BJ45" s="42"/>
      <c r="BK45" s="42"/>
      <c r="BL45" s="42"/>
      <c r="BM45" s="42"/>
      <c r="BN45" s="42">
        <f t="shared" ref="BN45:BN108" si="126">SUM(BF45:BM45)</f>
        <v>0</v>
      </c>
      <c r="BO45" s="42"/>
      <c r="BP45" s="42"/>
      <c r="BQ45" s="42"/>
      <c r="BR45" s="42"/>
      <c r="BS45" s="42"/>
      <c r="BT45" s="42"/>
      <c r="BU45" s="42"/>
      <c r="BV45" s="42"/>
      <c r="BW45" s="42">
        <f t="shared" ref="BW45:BW108" si="127">SUM(BO45:BV45)</f>
        <v>0</v>
      </c>
      <c r="BX45" s="42"/>
      <c r="BY45" s="42">
        <f t="shared" si="53"/>
        <v>0</v>
      </c>
      <c r="BZ45" s="42"/>
    </row>
    <row r="46" spans="1:78" ht="63.75" outlineLevel="2" thickBot="1" x14ac:dyDescent="0.25">
      <c r="A46" s="25" t="s">
        <v>142</v>
      </c>
      <c r="B46" s="26">
        <f t="shared" si="23"/>
        <v>12</v>
      </c>
      <c r="C46" s="46" t="s">
        <v>143</v>
      </c>
      <c r="D46" s="28"/>
      <c r="E46" s="28"/>
      <c r="F46" s="54"/>
      <c r="G46" s="28">
        <f t="shared" si="0"/>
        <v>0</v>
      </c>
      <c r="H46" s="51"/>
      <c r="I46" s="28"/>
      <c r="J46" s="27">
        <f t="shared" ref="J46:N47" si="128">SUM(J47)</f>
        <v>0</v>
      </c>
      <c r="K46" s="27">
        <f t="shared" si="128"/>
        <v>0</v>
      </c>
      <c r="L46" s="27">
        <f t="shared" si="128"/>
        <v>0</v>
      </c>
      <c r="M46" s="27">
        <f t="shared" si="128"/>
        <v>0</v>
      </c>
      <c r="N46" s="27">
        <f t="shared" si="128"/>
        <v>0</v>
      </c>
      <c r="O46" s="27">
        <f t="shared" si="75"/>
        <v>0</v>
      </c>
      <c r="P46" s="29">
        <f t="shared" si="2"/>
        <v>0</v>
      </c>
      <c r="Q46" s="28"/>
      <c r="R46" s="27">
        <f t="shared" ref="R46:V47" si="129">SUM(R47)</f>
        <v>17000000</v>
      </c>
      <c r="S46" s="27">
        <f t="shared" si="129"/>
        <v>0</v>
      </c>
      <c r="T46" s="27">
        <f t="shared" si="129"/>
        <v>0</v>
      </c>
      <c r="U46" s="27">
        <f t="shared" si="129"/>
        <v>0</v>
      </c>
      <c r="V46" s="27">
        <f t="shared" si="129"/>
        <v>0</v>
      </c>
      <c r="W46" s="27">
        <f t="shared" si="76"/>
        <v>17000000</v>
      </c>
      <c r="X46" s="28"/>
      <c r="Y46" s="27">
        <f t="shared" ref="Y46:AN47" si="130">SUM(Y47)</f>
        <v>17000000</v>
      </c>
      <c r="Z46" s="27">
        <f t="shared" si="130"/>
        <v>0</v>
      </c>
      <c r="AA46" s="27">
        <f t="shared" si="130"/>
        <v>0</v>
      </c>
      <c r="AB46" s="27">
        <f t="shared" si="130"/>
        <v>0</v>
      </c>
      <c r="AC46" s="27">
        <f t="shared" si="130"/>
        <v>0</v>
      </c>
      <c r="AD46" s="27">
        <f t="shared" si="122"/>
        <v>17000000</v>
      </c>
      <c r="AE46" s="27">
        <f t="shared" si="130"/>
        <v>17000000</v>
      </c>
      <c r="AF46" s="27">
        <f t="shared" si="130"/>
        <v>0</v>
      </c>
      <c r="AG46" s="27">
        <f t="shared" si="130"/>
        <v>0</v>
      </c>
      <c r="AH46" s="27">
        <f t="shared" si="130"/>
        <v>0</v>
      </c>
      <c r="AI46" s="27">
        <f t="shared" si="130"/>
        <v>0</v>
      </c>
      <c r="AJ46" s="27">
        <f t="shared" si="130"/>
        <v>0</v>
      </c>
      <c r="AK46" s="27">
        <f t="shared" si="130"/>
        <v>0</v>
      </c>
      <c r="AL46" s="27">
        <f t="shared" si="130"/>
        <v>0</v>
      </c>
      <c r="AM46" s="27">
        <f t="shared" si="123"/>
        <v>17000000</v>
      </c>
      <c r="AN46" s="27">
        <f t="shared" si="130"/>
        <v>17000000</v>
      </c>
      <c r="AO46" s="27">
        <f t="shared" ref="AN46:AU47" si="131">SUM(AO47)</f>
        <v>0</v>
      </c>
      <c r="AP46" s="27">
        <f t="shared" si="131"/>
        <v>0</v>
      </c>
      <c r="AQ46" s="27">
        <f t="shared" si="131"/>
        <v>0</v>
      </c>
      <c r="AR46" s="27">
        <f t="shared" si="131"/>
        <v>0</v>
      </c>
      <c r="AS46" s="27">
        <f t="shared" si="131"/>
        <v>0</v>
      </c>
      <c r="AT46" s="27">
        <f t="shared" si="131"/>
        <v>0</v>
      </c>
      <c r="AU46" s="27">
        <f t="shared" si="131"/>
        <v>0</v>
      </c>
      <c r="AV46" s="27">
        <f t="shared" si="124"/>
        <v>17000000</v>
      </c>
      <c r="AW46" s="27">
        <f t="shared" ref="AW46:BL47" si="132">SUM(AW47)</f>
        <v>167000000</v>
      </c>
      <c r="AX46" s="27">
        <f t="shared" si="132"/>
        <v>0</v>
      </c>
      <c r="AY46" s="27">
        <f t="shared" si="132"/>
        <v>0</v>
      </c>
      <c r="AZ46" s="27">
        <f t="shared" si="132"/>
        <v>0</v>
      </c>
      <c r="BA46" s="27">
        <f t="shared" si="132"/>
        <v>0</v>
      </c>
      <c r="BB46" s="27">
        <f t="shared" si="132"/>
        <v>0</v>
      </c>
      <c r="BC46" s="27">
        <f t="shared" si="132"/>
        <v>0</v>
      </c>
      <c r="BD46" s="27">
        <f t="shared" si="132"/>
        <v>0</v>
      </c>
      <c r="BE46" s="27">
        <f t="shared" si="125"/>
        <v>167000000</v>
      </c>
      <c r="BF46" s="27">
        <f t="shared" si="132"/>
        <v>167000000</v>
      </c>
      <c r="BG46" s="27">
        <f t="shared" si="132"/>
        <v>0</v>
      </c>
      <c r="BH46" s="27">
        <f t="shared" si="132"/>
        <v>0</v>
      </c>
      <c r="BI46" s="27">
        <f t="shared" si="132"/>
        <v>0</v>
      </c>
      <c r="BJ46" s="27">
        <f t="shared" si="132"/>
        <v>0</v>
      </c>
      <c r="BK46" s="27">
        <f t="shared" si="132"/>
        <v>0</v>
      </c>
      <c r="BL46" s="27">
        <f t="shared" si="132"/>
        <v>0</v>
      </c>
      <c r="BM46" s="27">
        <f t="shared" ref="BG46:BM47" si="133">SUM(BM47)</f>
        <v>0</v>
      </c>
      <c r="BN46" s="27">
        <f t="shared" si="126"/>
        <v>167000000</v>
      </c>
      <c r="BO46" s="27">
        <f t="shared" ref="BO46:BX47" si="134">SUM(BO47)</f>
        <v>167000000</v>
      </c>
      <c r="BP46" s="27">
        <f t="shared" si="134"/>
        <v>0</v>
      </c>
      <c r="BQ46" s="27">
        <f t="shared" si="134"/>
        <v>0</v>
      </c>
      <c r="BR46" s="27">
        <f t="shared" si="134"/>
        <v>0</v>
      </c>
      <c r="BS46" s="27">
        <f t="shared" si="134"/>
        <v>0</v>
      </c>
      <c r="BT46" s="27">
        <f t="shared" si="134"/>
        <v>0</v>
      </c>
      <c r="BU46" s="27">
        <f t="shared" si="134"/>
        <v>0</v>
      </c>
      <c r="BV46" s="27">
        <f t="shared" si="134"/>
        <v>0</v>
      </c>
      <c r="BW46" s="27">
        <f t="shared" si="127"/>
        <v>167000000</v>
      </c>
      <c r="BX46" s="27">
        <f t="shared" si="134"/>
        <v>167000000</v>
      </c>
      <c r="BY46" s="27">
        <f t="shared" si="53"/>
        <v>0</v>
      </c>
      <c r="BZ46" s="27"/>
    </row>
    <row r="47" spans="1:78" ht="16.5" outlineLevel="3" collapsed="1" thickBot="1" x14ac:dyDescent="0.25">
      <c r="A47" s="30" t="s">
        <v>144</v>
      </c>
      <c r="B47" s="31">
        <f t="shared" si="23"/>
        <v>15</v>
      </c>
      <c r="C47" s="32" t="s">
        <v>145</v>
      </c>
      <c r="D47" s="34"/>
      <c r="E47" s="34"/>
      <c r="F47" s="55"/>
      <c r="G47" s="34">
        <f t="shared" si="0"/>
        <v>0</v>
      </c>
      <c r="H47" s="33"/>
      <c r="I47" s="34"/>
      <c r="J47" s="35">
        <f t="shared" si="128"/>
        <v>0</v>
      </c>
      <c r="K47" s="35">
        <f t="shared" si="128"/>
        <v>0</v>
      </c>
      <c r="L47" s="35">
        <f t="shared" si="128"/>
        <v>0</v>
      </c>
      <c r="M47" s="35">
        <f t="shared" si="128"/>
        <v>0</v>
      </c>
      <c r="N47" s="35">
        <f t="shared" si="128"/>
        <v>0</v>
      </c>
      <c r="O47" s="35">
        <f t="shared" si="75"/>
        <v>0</v>
      </c>
      <c r="P47" s="36">
        <f t="shared" si="2"/>
        <v>0</v>
      </c>
      <c r="Q47" s="34"/>
      <c r="R47" s="35">
        <f t="shared" si="129"/>
        <v>17000000</v>
      </c>
      <c r="S47" s="35">
        <f t="shared" si="129"/>
        <v>0</v>
      </c>
      <c r="T47" s="35">
        <f t="shared" si="129"/>
        <v>0</v>
      </c>
      <c r="U47" s="35">
        <f t="shared" si="129"/>
        <v>0</v>
      </c>
      <c r="V47" s="35">
        <f t="shared" si="129"/>
        <v>0</v>
      </c>
      <c r="W47" s="35">
        <f t="shared" si="76"/>
        <v>17000000</v>
      </c>
      <c r="X47" s="34"/>
      <c r="Y47" s="35">
        <f t="shared" si="130"/>
        <v>17000000</v>
      </c>
      <c r="Z47" s="35">
        <f t="shared" si="130"/>
        <v>0</v>
      </c>
      <c r="AA47" s="35">
        <f t="shared" si="130"/>
        <v>0</v>
      </c>
      <c r="AB47" s="35">
        <f t="shared" si="130"/>
        <v>0</v>
      </c>
      <c r="AC47" s="35">
        <f t="shared" si="130"/>
        <v>0</v>
      </c>
      <c r="AD47" s="35">
        <f t="shared" si="122"/>
        <v>17000000</v>
      </c>
      <c r="AE47" s="35">
        <f t="shared" si="130"/>
        <v>17000000</v>
      </c>
      <c r="AF47" s="35">
        <f t="shared" si="130"/>
        <v>0</v>
      </c>
      <c r="AG47" s="35">
        <f t="shared" si="130"/>
        <v>0</v>
      </c>
      <c r="AH47" s="35">
        <f t="shared" si="130"/>
        <v>0</v>
      </c>
      <c r="AI47" s="35">
        <f t="shared" si="130"/>
        <v>0</v>
      </c>
      <c r="AJ47" s="35">
        <f t="shared" si="130"/>
        <v>0</v>
      </c>
      <c r="AK47" s="35">
        <f t="shared" si="130"/>
        <v>0</v>
      </c>
      <c r="AL47" s="35">
        <f t="shared" si="130"/>
        <v>0</v>
      </c>
      <c r="AM47" s="35">
        <f t="shared" si="123"/>
        <v>17000000</v>
      </c>
      <c r="AN47" s="35">
        <f t="shared" si="131"/>
        <v>17000000</v>
      </c>
      <c r="AO47" s="35">
        <f t="shared" si="131"/>
        <v>0</v>
      </c>
      <c r="AP47" s="35">
        <f t="shared" si="131"/>
        <v>0</v>
      </c>
      <c r="AQ47" s="35">
        <f t="shared" si="131"/>
        <v>0</v>
      </c>
      <c r="AR47" s="35">
        <f t="shared" si="131"/>
        <v>0</v>
      </c>
      <c r="AS47" s="35">
        <f t="shared" si="131"/>
        <v>0</v>
      </c>
      <c r="AT47" s="35">
        <f t="shared" si="131"/>
        <v>0</v>
      </c>
      <c r="AU47" s="35">
        <f t="shared" si="131"/>
        <v>0</v>
      </c>
      <c r="AV47" s="35">
        <f t="shared" si="124"/>
        <v>17000000</v>
      </c>
      <c r="AW47" s="35">
        <f>SUM(AW48)+100000000+50000000</f>
        <v>167000000</v>
      </c>
      <c r="AX47" s="35">
        <f t="shared" si="132"/>
        <v>0</v>
      </c>
      <c r="AY47" s="35">
        <f t="shared" si="132"/>
        <v>0</v>
      </c>
      <c r="AZ47" s="35">
        <f t="shared" si="132"/>
        <v>0</v>
      </c>
      <c r="BA47" s="35">
        <f t="shared" si="132"/>
        <v>0</v>
      </c>
      <c r="BB47" s="35">
        <f t="shared" si="132"/>
        <v>0</v>
      </c>
      <c r="BC47" s="35">
        <f t="shared" si="132"/>
        <v>0</v>
      </c>
      <c r="BD47" s="35">
        <f t="shared" si="132"/>
        <v>0</v>
      </c>
      <c r="BE47" s="35">
        <f t="shared" si="125"/>
        <v>167000000</v>
      </c>
      <c r="BF47" s="35">
        <f>SUM(BF48)+100000000+50000000</f>
        <v>167000000</v>
      </c>
      <c r="BG47" s="35">
        <f t="shared" si="133"/>
        <v>0</v>
      </c>
      <c r="BH47" s="35">
        <f t="shared" si="133"/>
        <v>0</v>
      </c>
      <c r="BI47" s="35">
        <f t="shared" si="133"/>
        <v>0</v>
      </c>
      <c r="BJ47" s="35">
        <f t="shared" si="133"/>
        <v>0</v>
      </c>
      <c r="BK47" s="35">
        <f t="shared" si="133"/>
        <v>0</v>
      </c>
      <c r="BL47" s="35">
        <f t="shared" si="133"/>
        <v>0</v>
      </c>
      <c r="BM47" s="35">
        <f t="shared" si="133"/>
        <v>0</v>
      </c>
      <c r="BN47" s="35">
        <f t="shared" si="126"/>
        <v>167000000</v>
      </c>
      <c r="BO47" s="35">
        <f>SUM(BO48)+100000000+50000000</f>
        <v>167000000</v>
      </c>
      <c r="BP47" s="35">
        <f t="shared" si="134"/>
        <v>0</v>
      </c>
      <c r="BQ47" s="35">
        <f t="shared" si="134"/>
        <v>0</v>
      </c>
      <c r="BR47" s="35">
        <f t="shared" si="134"/>
        <v>0</v>
      </c>
      <c r="BS47" s="35">
        <f t="shared" si="134"/>
        <v>0</v>
      </c>
      <c r="BT47" s="35">
        <f t="shared" si="134"/>
        <v>0</v>
      </c>
      <c r="BU47" s="35">
        <f t="shared" si="134"/>
        <v>0</v>
      </c>
      <c r="BV47" s="35">
        <f t="shared" si="134"/>
        <v>0</v>
      </c>
      <c r="BW47" s="35">
        <f t="shared" si="127"/>
        <v>167000000</v>
      </c>
      <c r="BX47" s="35">
        <f>BW47</f>
        <v>167000000</v>
      </c>
      <c r="BY47" s="35">
        <f t="shared" si="53"/>
        <v>0</v>
      </c>
      <c r="BZ47" s="35"/>
    </row>
    <row r="48" spans="1:78" ht="15.75" hidden="1" outlineLevel="4" thickBot="1" x14ac:dyDescent="0.25">
      <c r="A48" s="37"/>
      <c r="B48" s="38">
        <f t="shared" si="23"/>
        <v>0</v>
      </c>
      <c r="C48" s="39"/>
      <c r="D48" s="41"/>
      <c r="E48" s="41"/>
      <c r="F48" s="41"/>
      <c r="G48" s="41">
        <f t="shared" si="0"/>
        <v>0</v>
      </c>
      <c r="H48" s="40" t="s">
        <v>146</v>
      </c>
      <c r="I48" s="41">
        <v>0</v>
      </c>
      <c r="J48" s="42">
        <v>0</v>
      </c>
      <c r="K48" s="42"/>
      <c r="L48" s="42"/>
      <c r="M48" s="42"/>
      <c r="N48" s="42"/>
      <c r="O48" s="42">
        <f t="shared" si="75"/>
        <v>0</v>
      </c>
      <c r="P48" s="43">
        <f t="shared" si="2"/>
        <v>0</v>
      </c>
      <c r="Q48" s="41">
        <v>200</v>
      </c>
      <c r="R48" s="42">
        <v>17000000</v>
      </c>
      <c r="S48" s="42"/>
      <c r="T48" s="42"/>
      <c r="U48" s="42"/>
      <c r="V48" s="42"/>
      <c r="W48" s="42">
        <f t="shared" si="76"/>
        <v>17000000</v>
      </c>
      <c r="X48" s="41">
        <v>200</v>
      </c>
      <c r="Y48" s="42">
        <v>17000000</v>
      </c>
      <c r="Z48" s="42"/>
      <c r="AA48" s="42"/>
      <c r="AB48" s="42"/>
      <c r="AC48" s="42"/>
      <c r="AD48" s="42">
        <f t="shared" si="122"/>
        <v>17000000</v>
      </c>
      <c r="AE48" s="42">
        <v>17000000</v>
      </c>
      <c r="AF48" s="42"/>
      <c r="AG48" s="42"/>
      <c r="AH48" s="42"/>
      <c r="AI48" s="42"/>
      <c r="AJ48" s="42"/>
      <c r="AK48" s="42"/>
      <c r="AL48" s="42"/>
      <c r="AM48" s="42">
        <f t="shared" si="123"/>
        <v>17000000</v>
      </c>
      <c r="AN48" s="42">
        <v>17000000</v>
      </c>
      <c r="AO48" s="42"/>
      <c r="AP48" s="42"/>
      <c r="AQ48" s="42"/>
      <c r="AR48" s="42"/>
      <c r="AS48" s="42"/>
      <c r="AT48" s="42"/>
      <c r="AU48" s="42"/>
      <c r="AV48" s="42">
        <f t="shared" si="124"/>
        <v>17000000</v>
      </c>
      <c r="AW48" s="42">
        <v>17000000</v>
      </c>
      <c r="AX48" s="42"/>
      <c r="AY48" s="42"/>
      <c r="AZ48" s="42"/>
      <c r="BA48" s="42"/>
      <c r="BB48" s="42"/>
      <c r="BC48" s="42"/>
      <c r="BD48" s="42"/>
      <c r="BE48" s="42">
        <f t="shared" si="125"/>
        <v>17000000</v>
      </c>
      <c r="BF48" s="42">
        <v>17000000</v>
      </c>
      <c r="BG48" s="42"/>
      <c r="BH48" s="42"/>
      <c r="BI48" s="42"/>
      <c r="BJ48" s="42"/>
      <c r="BK48" s="42"/>
      <c r="BL48" s="42"/>
      <c r="BM48" s="42"/>
      <c r="BN48" s="42">
        <f t="shared" si="126"/>
        <v>17000000</v>
      </c>
      <c r="BO48" s="42">
        <v>17000000</v>
      </c>
      <c r="BP48" s="42"/>
      <c r="BQ48" s="42"/>
      <c r="BR48" s="42"/>
      <c r="BS48" s="42"/>
      <c r="BT48" s="42"/>
      <c r="BU48" s="42"/>
      <c r="BV48" s="42"/>
      <c r="BW48" s="42">
        <f t="shared" si="127"/>
        <v>17000000</v>
      </c>
      <c r="BX48" s="42"/>
      <c r="BY48" s="42">
        <f t="shared" si="53"/>
        <v>-17000000</v>
      </c>
      <c r="BZ48" s="42"/>
    </row>
    <row r="49" spans="1:78" ht="48" outlineLevel="2" thickBot="1" x14ac:dyDescent="0.25">
      <c r="A49" s="25" t="s">
        <v>147</v>
      </c>
      <c r="B49" s="26">
        <f t="shared" si="23"/>
        <v>12</v>
      </c>
      <c r="C49" s="46" t="s">
        <v>148</v>
      </c>
      <c r="D49" s="28">
        <f>SUM(D50)</f>
        <v>55040000</v>
      </c>
      <c r="E49" s="28">
        <f>SUM(E50)</f>
        <v>0</v>
      </c>
      <c r="F49" s="54"/>
      <c r="G49" s="28">
        <f t="shared" si="0"/>
        <v>55040000</v>
      </c>
      <c r="H49" s="51"/>
      <c r="I49" s="28"/>
      <c r="J49" s="27">
        <f>SUM(J50)</f>
        <v>35400000</v>
      </c>
      <c r="K49" s="27">
        <f>SUM(K50)</f>
        <v>0</v>
      </c>
      <c r="L49" s="27">
        <f>SUM(L50)</f>
        <v>0</v>
      </c>
      <c r="M49" s="27">
        <f>SUM(M50)</f>
        <v>0</v>
      </c>
      <c r="N49" s="27">
        <f>SUM(N50)</f>
        <v>0</v>
      </c>
      <c r="O49" s="27">
        <f t="shared" si="75"/>
        <v>35400000</v>
      </c>
      <c r="P49" s="29">
        <f t="shared" si="2"/>
        <v>-19640000</v>
      </c>
      <c r="Q49" s="28"/>
      <c r="R49" s="27">
        <f>SUM(R50)</f>
        <v>0</v>
      </c>
      <c r="S49" s="27">
        <f>SUM(S50)</f>
        <v>0</v>
      </c>
      <c r="T49" s="27">
        <f>SUM(T50)</f>
        <v>0</v>
      </c>
      <c r="U49" s="27">
        <f>SUM(U50)</f>
        <v>0</v>
      </c>
      <c r="V49" s="27">
        <f>SUM(V50)</f>
        <v>0</v>
      </c>
      <c r="W49" s="27">
        <f t="shared" si="76"/>
        <v>0</v>
      </c>
      <c r="X49" s="28"/>
      <c r="Y49" s="27">
        <f t="shared" ref="Y49:BX49" si="135">SUM(Y50)</f>
        <v>0</v>
      </c>
      <c r="Z49" s="27">
        <f t="shared" si="135"/>
        <v>0</v>
      </c>
      <c r="AA49" s="27">
        <f t="shared" si="135"/>
        <v>0</v>
      </c>
      <c r="AB49" s="27">
        <f t="shared" si="135"/>
        <v>0</v>
      </c>
      <c r="AC49" s="27">
        <f t="shared" si="135"/>
        <v>0</v>
      </c>
      <c r="AD49" s="27">
        <f t="shared" si="122"/>
        <v>0</v>
      </c>
      <c r="AE49" s="27">
        <f t="shared" si="135"/>
        <v>0</v>
      </c>
      <c r="AF49" s="27">
        <f t="shared" si="135"/>
        <v>0</v>
      </c>
      <c r="AG49" s="27">
        <f t="shared" si="135"/>
        <v>0</v>
      </c>
      <c r="AH49" s="27">
        <f t="shared" si="135"/>
        <v>0</v>
      </c>
      <c r="AI49" s="27">
        <f t="shared" si="135"/>
        <v>0</v>
      </c>
      <c r="AJ49" s="27">
        <f t="shared" si="135"/>
        <v>0</v>
      </c>
      <c r="AK49" s="27">
        <f t="shared" si="135"/>
        <v>0</v>
      </c>
      <c r="AL49" s="27">
        <f t="shared" si="135"/>
        <v>0</v>
      </c>
      <c r="AM49" s="27">
        <f t="shared" si="123"/>
        <v>0</v>
      </c>
      <c r="AN49" s="27">
        <f t="shared" si="135"/>
        <v>0</v>
      </c>
      <c r="AO49" s="27">
        <f t="shared" si="135"/>
        <v>0</v>
      </c>
      <c r="AP49" s="27">
        <f t="shared" si="135"/>
        <v>0</v>
      </c>
      <c r="AQ49" s="27">
        <f t="shared" si="135"/>
        <v>0</v>
      </c>
      <c r="AR49" s="27">
        <f t="shared" si="135"/>
        <v>0</v>
      </c>
      <c r="AS49" s="27">
        <f t="shared" si="135"/>
        <v>0</v>
      </c>
      <c r="AT49" s="27">
        <f t="shared" si="135"/>
        <v>0</v>
      </c>
      <c r="AU49" s="27">
        <f t="shared" si="135"/>
        <v>0</v>
      </c>
      <c r="AV49" s="27">
        <f t="shared" si="124"/>
        <v>0</v>
      </c>
      <c r="AW49" s="27">
        <f t="shared" si="135"/>
        <v>0</v>
      </c>
      <c r="AX49" s="27">
        <f t="shared" si="135"/>
        <v>0</v>
      </c>
      <c r="AY49" s="27">
        <f t="shared" si="135"/>
        <v>0</v>
      </c>
      <c r="AZ49" s="27">
        <f t="shared" si="135"/>
        <v>0</v>
      </c>
      <c r="BA49" s="27">
        <f t="shared" si="135"/>
        <v>0</v>
      </c>
      <c r="BB49" s="27">
        <f t="shared" si="135"/>
        <v>0</v>
      </c>
      <c r="BC49" s="27">
        <f t="shared" si="135"/>
        <v>0</v>
      </c>
      <c r="BD49" s="27">
        <f t="shared" si="135"/>
        <v>0</v>
      </c>
      <c r="BE49" s="27">
        <f t="shared" si="125"/>
        <v>0</v>
      </c>
      <c r="BF49" s="27">
        <f t="shared" si="135"/>
        <v>0</v>
      </c>
      <c r="BG49" s="27">
        <f t="shared" si="135"/>
        <v>0</v>
      </c>
      <c r="BH49" s="27">
        <f t="shared" si="135"/>
        <v>0</v>
      </c>
      <c r="BI49" s="27">
        <f t="shared" si="135"/>
        <v>0</v>
      </c>
      <c r="BJ49" s="27">
        <f t="shared" si="135"/>
        <v>0</v>
      </c>
      <c r="BK49" s="27">
        <f t="shared" si="135"/>
        <v>0</v>
      </c>
      <c r="BL49" s="27">
        <f t="shared" si="135"/>
        <v>0</v>
      </c>
      <c r="BM49" s="27">
        <f t="shared" si="135"/>
        <v>0</v>
      </c>
      <c r="BN49" s="27">
        <f t="shared" si="126"/>
        <v>0</v>
      </c>
      <c r="BO49" s="27">
        <f t="shared" si="135"/>
        <v>0</v>
      </c>
      <c r="BP49" s="27">
        <f t="shared" si="135"/>
        <v>0</v>
      </c>
      <c r="BQ49" s="27">
        <f t="shared" si="135"/>
        <v>0</v>
      </c>
      <c r="BR49" s="27">
        <f t="shared" si="135"/>
        <v>0</v>
      </c>
      <c r="BS49" s="27">
        <f t="shared" si="135"/>
        <v>0</v>
      </c>
      <c r="BT49" s="27">
        <f t="shared" si="135"/>
        <v>0</v>
      </c>
      <c r="BU49" s="27">
        <f t="shared" si="135"/>
        <v>0</v>
      </c>
      <c r="BV49" s="27">
        <f t="shared" si="135"/>
        <v>0</v>
      </c>
      <c r="BW49" s="27">
        <f t="shared" si="127"/>
        <v>0</v>
      </c>
      <c r="BX49" s="27">
        <f t="shared" si="135"/>
        <v>0</v>
      </c>
      <c r="BY49" s="27">
        <f t="shared" si="53"/>
        <v>0</v>
      </c>
      <c r="BZ49" s="27"/>
    </row>
    <row r="50" spans="1:78" ht="48" outlineLevel="3" collapsed="1" thickBot="1" x14ac:dyDescent="0.25">
      <c r="A50" s="30" t="s">
        <v>149</v>
      </c>
      <c r="B50" s="31">
        <f t="shared" si="23"/>
        <v>15</v>
      </c>
      <c r="C50" s="32" t="s">
        <v>150</v>
      </c>
      <c r="D50" s="34">
        <v>55040000</v>
      </c>
      <c r="E50" s="34"/>
      <c r="F50" s="55"/>
      <c r="G50" s="34">
        <f t="shared" si="0"/>
        <v>55040000</v>
      </c>
      <c r="H50" s="33"/>
      <c r="I50" s="34"/>
      <c r="J50" s="35">
        <f>SUM(J51:J52)</f>
        <v>35400000</v>
      </c>
      <c r="K50" s="35">
        <f>SUM(K51:K52)</f>
        <v>0</v>
      </c>
      <c r="L50" s="35">
        <f>SUM(L51:L52)</f>
        <v>0</v>
      </c>
      <c r="M50" s="35">
        <f>SUM(M51:M52)</f>
        <v>0</v>
      </c>
      <c r="N50" s="35">
        <f>SUM(N51:N52)</f>
        <v>0</v>
      </c>
      <c r="O50" s="35">
        <f t="shared" si="75"/>
        <v>35400000</v>
      </c>
      <c r="P50" s="36">
        <f t="shared" si="2"/>
        <v>-19640000</v>
      </c>
      <c r="Q50" s="34"/>
      <c r="R50" s="35">
        <f>SUM(R51:R52)</f>
        <v>0</v>
      </c>
      <c r="S50" s="35">
        <f>SUM(S51:S52)</f>
        <v>0</v>
      </c>
      <c r="T50" s="35">
        <f>SUM(T51:T52)</f>
        <v>0</v>
      </c>
      <c r="U50" s="35">
        <f>SUM(U51:U52)</f>
        <v>0</v>
      </c>
      <c r="V50" s="35">
        <f>SUM(V51:V52)</f>
        <v>0</v>
      </c>
      <c r="W50" s="35">
        <f t="shared" si="76"/>
        <v>0</v>
      </c>
      <c r="X50" s="34"/>
      <c r="Y50" s="35">
        <f>SUM(Y51:Y52)</f>
        <v>0</v>
      </c>
      <c r="Z50" s="35">
        <f>SUM(Z51:Z52)</f>
        <v>0</v>
      </c>
      <c r="AA50" s="35">
        <f>SUM(AA51:AA52)</f>
        <v>0</v>
      </c>
      <c r="AB50" s="35">
        <f>SUM(AB51:AB52)</f>
        <v>0</v>
      </c>
      <c r="AC50" s="35">
        <f>SUM(AC51:AC52)</f>
        <v>0</v>
      </c>
      <c r="AD50" s="35">
        <f t="shared" si="122"/>
        <v>0</v>
      </c>
      <c r="AE50" s="35">
        <f t="shared" ref="AE50:AL50" si="136">SUM(AE51:AE52)</f>
        <v>0</v>
      </c>
      <c r="AF50" s="35">
        <f t="shared" si="136"/>
        <v>0</v>
      </c>
      <c r="AG50" s="35">
        <f t="shared" si="136"/>
        <v>0</v>
      </c>
      <c r="AH50" s="35">
        <f t="shared" si="136"/>
        <v>0</v>
      </c>
      <c r="AI50" s="35">
        <f t="shared" si="136"/>
        <v>0</v>
      </c>
      <c r="AJ50" s="35">
        <f t="shared" si="136"/>
        <v>0</v>
      </c>
      <c r="AK50" s="35">
        <f t="shared" si="136"/>
        <v>0</v>
      </c>
      <c r="AL50" s="35">
        <f t="shared" si="136"/>
        <v>0</v>
      </c>
      <c r="AM50" s="35">
        <f t="shared" si="123"/>
        <v>0</v>
      </c>
      <c r="AN50" s="35">
        <f t="shared" ref="AN50:AU50" si="137">SUM(AN51:AN52)</f>
        <v>0</v>
      </c>
      <c r="AO50" s="35">
        <f t="shared" si="137"/>
        <v>0</v>
      </c>
      <c r="AP50" s="35">
        <f t="shared" si="137"/>
        <v>0</v>
      </c>
      <c r="AQ50" s="35">
        <f t="shared" si="137"/>
        <v>0</v>
      </c>
      <c r="AR50" s="35">
        <f t="shared" si="137"/>
        <v>0</v>
      </c>
      <c r="AS50" s="35">
        <f t="shared" si="137"/>
        <v>0</v>
      </c>
      <c r="AT50" s="35">
        <f t="shared" si="137"/>
        <v>0</v>
      </c>
      <c r="AU50" s="35">
        <f t="shared" si="137"/>
        <v>0</v>
      </c>
      <c r="AV50" s="35">
        <f t="shared" si="124"/>
        <v>0</v>
      </c>
      <c r="AW50" s="35">
        <f>SUM(AW51:AW52)+100000000-100000000</f>
        <v>0</v>
      </c>
      <c r="AX50" s="35">
        <f t="shared" ref="AX50:BD50" si="138">SUM(AX51:AX52)</f>
        <v>0</v>
      </c>
      <c r="AY50" s="35">
        <f t="shared" si="138"/>
        <v>0</v>
      </c>
      <c r="AZ50" s="35">
        <f t="shared" si="138"/>
        <v>0</v>
      </c>
      <c r="BA50" s="35">
        <f t="shared" si="138"/>
        <v>0</v>
      </c>
      <c r="BB50" s="35">
        <f t="shared" si="138"/>
        <v>0</v>
      </c>
      <c r="BC50" s="35">
        <f t="shared" si="138"/>
        <v>0</v>
      </c>
      <c r="BD50" s="35">
        <f t="shared" si="138"/>
        <v>0</v>
      </c>
      <c r="BE50" s="35">
        <f t="shared" si="125"/>
        <v>0</v>
      </c>
      <c r="BF50" s="35">
        <f>SUM(BF51:BF52)+100000000-100000000</f>
        <v>0</v>
      </c>
      <c r="BG50" s="35">
        <f t="shared" ref="BG50:BM50" si="139">SUM(BG51:BG52)</f>
        <v>0</v>
      </c>
      <c r="BH50" s="35">
        <f t="shared" si="139"/>
        <v>0</v>
      </c>
      <c r="BI50" s="35">
        <f t="shared" si="139"/>
        <v>0</v>
      </c>
      <c r="BJ50" s="35">
        <f t="shared" si="139"/>
        <v>0</v>
      </c>
      <c r="BK50" s="35">
        <f t="shared" si="139"/>
        <v>0</v>
      </c>
      <c r="BL50" s="35">
        <f t="shared" si="139"/>
        <v>0</v>
      </c>
      <c r="BM50" s="35">
        <f t="shared" si="139"/>
        <v>0</v>
      </c>
      <c r="BN50" s="35">
        <f t="shared" si="126"/>
        <v>0</v>
      </c>
      <c r="BO50" s="35">
        <f>SUM(BO51:BO52)+100000000-100000000</f>
        <v>0</v>
      </c>
      <c r="BP50" s="35">
        <f t="shared" ref="BP50:BV50" si="140">SUM(BP51:BP52)</f>
        <v>0</v>
      </c>
      <c r="BQ50" s="35">
        <f t="shared" si="140"/>
        <v>0</v>
      </c>
      <c r="BR50" s="35">
        <f t="shared" si="140"/>
        <v>0</v>
      </c>
      <c r="BS50" s="35">
        <f t="shared" si="140"/>
        <v>0</v>
      </c>
      <c r="BT50" s="35">
        <f t="shared" si="140"/>
        <v>0</v>
      </c>
      <c r="BU50" s="35">
        <f t="shared" si="140"/>
        <v>0</v>
      </c>
      <c r="BV50" s="35">
        <f t="shared" si="140"/>
        <v>0</v>
      </c>
      <c r="BW50" s="35">
        <f t="shared" si="127"/>
        <v>0</v>
      </c>
      <c r="BX50" s="35">
        <f>BW50</f>
        <v>0</v>
      </c>
      <c r="BY50" s="35">
        <f t="shared" si="53"/>
        <v>0</v>
      </c>
      <c r="BZ50" s="35"/>
    </row>
    <row r="51" spans="1:78" ht="15.75" hidden="1" outlineLevel="4" thickBot="1" x14ac:dyDescent="0.25">
      <c r="A51" s="37"/>
      <c r="B51" s="38">
        <f t="shared" si="23"/>
        <v>0</v>
      </c>
      <c r="C51" s="39"/>
      <c r="D51" s="41"/>
      <c r="E51" s="41"/>
      <c r="F51" s="41"/>
      <c r="G51" s="41">
        <f t="shared" si="0"/>
        <v>0</v>
      </c>
      <c r="H51" s="40" t="s">
        <v>40</v>
      </c>
      <c r="I51" s="41">
        <v>12</v>
      </c>
      <c r="J51" s="42">
        <v>20000000</v>
      </c>
      <c r="K51" s="42"/>
      <c r="L51" s="42"/>
      <c r="M51" s="42"/>
      <c r="N51" s="42"/>
      <c r="O51" s="42">
        <f t="shared" si="75"/>
        <v>20000000</v>
      </c>
      <c r="P51" s="43">
        <f t="shared" si="2"/>
        <v>20000000</v>
      </c>
      <c r="Q51" s="41">
        <v>0</v>
      </c>
      <c r="R51" s="42">
        <v>0</v>
      </c>
      <c r="S51" s="42"/>
      <c r="T51" s="42"/>
      <c r="U51" s="42"/>
      <c r="V51" s="42"/>
      <c r="W51" s="42">
        <f t="shared" si="76"/>
        <v>0</v>
      </c>
      <c r="X51" s="41">
        <v>0</v>
      </c>
      <c r="Y51" s="42">
        <v>0</v>
      </c>
      <c r="Z51" s="42"/>
      <c r="AA51" s="42"/>
      <c r="AB51" s="42"/>
      <c r="AC51" s="42"/>
      <c r="AD51" s="42">
        <f t="shared" si="122"/>
        <v>0</v>
      </c>
      <c r="AE51" s="42">
        <v>0</v>
      </c>
      <c r="AF51" s="42"/>
      <c r="AG51" s="42"/>
      <c r="AH51" s="42"/>
      <c r="AI51" s="42"/>
      <c r="AJ51" s="42"/>
      <c r="AK51" s="42"/>
      <c r="AL51" s="42"/>
      <c r="AM51" s="42">
        <f t="shared" si="123"/>
        <v>0</v>
      </c>
      <c r="AN51" s="42">
        <v>0</v>
      </c>
      <c r="AO51" s="42"/>
      <c r="AP51" s="42"/>
      <c r="AQ51" s="42"/>
      <c r="AR51" s="42"/>
      <c r="AS51" s="42"/>
      <c r="AT51" s="42"/>
      <c r="AU51" s="42"/>
      <c r="AV51" s="42">
        <f t="shared" si="124"/>
        <v>0</v>
      </c>
      <c r="AW51" s="42">
        <v>0</v>
      </c>
      <c r="AX51" s="42"/>
      <c r="AY51" s="42"/>
      <c r="AZ51" s="42"/>
      <c r="BA51" s="42"/>
      <c r="BB51" s="42"/>
      <c r="BC51" s="42"/>
      <c r="BD51" s="42"/>
      <c r="BE51" s="42">
        <f t="shared" si="125"/>
        <v>0</v>
      </c>
      <c r="BF51" s="42">
        <v>0</v>
      </c>
      <c r="BG51" s="42"/>
      <c r="BH51" s="42"/>
      <c r="BI51" s="42"/>
      <c r="BJ51" s="42"/>
      <c r="BK51" s="42"/>
      <c r="BL51" s="42"/>
      <c r="BM51" s="42"/>
      <c r="BN51" s="42">
        <f t="shared" si="126"/>
        <v>0</v>
      </c>
      <c r="BO51" s="42">
        <v>0</v>
      </c>
      <c r="BP51" s="42"/>
      <c r="BQ51" s="42"/>
      <c r="BR51" s="42"/>
      <c r="BS51" s="42"/>
      <c r="BT51" s="42"/>
      <c r="BU51" s="42"/>
      <c r="BV51" s="42"/>
      <c r="BW51" s="42">
        <f t="shared" si="127"/>
        <v>0</v>
      </c>
      <c r="BX51" s="42"/>
      <c r="BY51" s="42">
        <f t="shared" si="53"/>
        <v>0</v>
      </c>
      <c r="BZ51" s="42"/>
    </row>
    <row r="52" spans="1:78" ht="15.75" hidden="1" outlineLevel="4" thickBot="1" x14ac:dyDescent="0.25">
      <c r="A52" s="37"/>
      <c r="B52" s="38">
        <f t="shared" si="23"/>
        <v>0</v>
      </c>
      <c r="C52" s="39"/>
      <c r="D52" s="41"/>
      <c r="E52" s="41"/>
      <c r="F52" s="41"/>
      <c r="G52" s="41">
        <f t="shared" si="0"/>
        <v>0</v>
      </c>
      <c r="H52" s="40" t="s">
        <v>151</v>
      </c>
      <c r="I52" s="41">
        <v>175</v>
      </c>
      <c r="J52" s="42">
        <v>15400000</v>
      </c>
      <c r="K52" s="42"/>
      <c r="L52" s="42"/>
      <c r="M52" s="42"/>
      <c r="N52" s="42"/>
      <c r="O52" s="42">
        <f t="shared" si="75"/>
        <v>15400000</v>
      </c>
      <c r="P52" s="43">
        <f t="shared" si="2"/>
        <v>15400000</v>
      </c>
      <c r="Q52" s="41">
        <v>0</v>
      </c>
      <c r="R52" s="42">
        <v>0</v>
      </c>
      <c r="S52" s="42"/>
      <c r="T52" s="42"/>
      <c r="U52" s="42"/>
      <c r="V52" s="42"/>
      <c r="W52" s="42">
        <f t="shared" si="76"/>
        <v>0</v>
      </c>
      <c r="X52" s="41">
        <v>0</v>
      </c>
      <c r="Y52" s="42">
        <v>0</v>
      </c>
      <c r="Z52" s="42"/>
      <c r="AA52" s="42"/>
      <c r="AB52" s="42"/>
      <c r="AC52" s="42"/>
      <c r="AD52" s="42">
        <f t="shared" si="122"/>
        <v>0</v>
      </c>
      <c r="AE52" s="42">
        <v>0</v>
      </c>
      <c r="AF52" s="42"/>
      <c r="AG52" s="42"/>
      <c r="AH52" s="42"/>
      <c r="AI52" s="42"/>
      <c r="AJ52" s="42"/>
      <c r="AK52" s="42"/>
      <c r="AL52" s="42"/>
      <c r="AM52" s="42">
        <f t="shared" si="123"/>
        <v>0</v>
      </c>
      <c r="AN52" s="42">
        <v>0</v>
      </c>
      <c r="AO52" s="42"/>
      <c r="AP52" s="42"/>
      <c r="AQ52" s="42"/>
      <c r="AR52" s="42"/>
      <c r="AS52" s="42"/>
      <c r="AT52" s="42"/>
      <c r="AU52" s="42"/>
      <c r="AV52" s="42">
        <f t="shared" si="124"/>
        <v>0</v>
      </c>
      <c r="AW52" s="42">
        <v>0</v>
      </c>
      <c r="AX52" s="42"/>
      <c r="AY52" s="42"/>
      <c r="AZ52" s="42"/>
      <c r="BA52" s="42"/>
      <c r="BB52" s="42"/>
      <c r="BC52" s="42"/>
      <c r="BD52" s="42"/>
      <c r="BE52" s="42">
        <f t="shared" si="125"/>
        <v>0</v>
      </c>
      <c r="BF52" s="42">
        <v>0</v>
      </c>
      <c r="BG52" s="42"/>
      <c r="BH52" s="42"/>
      <c r="BI52" s="42"/>
      <c r="BJ52" s="42"/>
      <c r="BK52" s="42"/>
      <c r="BL52" s="42"/>
      <c r="BM52" s="42"/>
      <c r="BN52" s="42">
        <f t="shared" si="126"/>
        <v>0</v>
      </c>
      <c r="BO52" s="42">
        <v>0</v>
      </c>
      <c r="BP52" s="42"/>
      <c r="BQ52" s="42"/>
      <c r="BR52" s="42"/>
      <c r="BS52" s="42"/>
      <c r="BT52" s="42"/>
      <c r="BU52" s="42"/>
      <c r="BV52" s="42"/>
      <c r="BW52" s="42">
        <f t="shared" si="127"/>
        <v>0</v>
      </c>
      <c r="BX52" s="42"/>
      <c r="BY52" s="42">
        <f t="shared" si="53"/>
        <v>0</v>
      </c>
      <c r="BZ52" s="42"/>
    </row>
    <row r="53" spans="1:78" ht="48" outlineLevel="1" thickBot="1" x14ac:dyDescent="0.25">
      <c r="A53" s="19">
        <v>0.14378472222222222</v>
      </c>
      <c r="B53" s="20">
        <f t="shared" si="23"/>
        <v>17</v>
      </c>
      <c r="C53" s="21" t="s">
        <v>152</v>
      </c>
      <c r="D53" s="23">
        <f>SUM(D54)</f>
        <v>749725000</v>
      </c>
      <c r="E53" s="23">
        <f>SUM(E54)</f>
        <v>0</v>
      </c>
      <c r="F53" s="53"/>
      <c r="G53" s="23">
        <f t="shared" si="0"/>
        <v>749725000</v>
      </c>
      <c r="H53" s="50"/>
      <c r="I53" s="23"/>
      <c r="J53" s="22">
        <f>SUM(J54)</f>
        <v>465000000</v>
      </c>
      <c r="K53" s="22">
        <f>SUM(K54)</f>
        <v>0</v>
      </c>
      <c r="L53" s="22">
        <f>SUM(L54)</f>
        <v>285000000</v>
      </c>
      <c r="M53" s="22">
        <f>SUM(M54)</f>
        <v>0</v>
      </c>
      <c r="N53" s="22">
        <f>SUM(N54)</f>
        <v>0</v>
      </c>
      <c r="O53" s="22">
        <f t="shared" si="75"/>
        <v>750000000</v>
      </c>
      <c r="P53" s="24">
        <f t="shared" si="2"/>
        <v>275000</v>
      </c>
      <c r="Q53" s="23"/>
      <c r="R53" s="22">
        <f>SUM(R54)</f>
        <v>1065000000</v>
      </c>
      <c r="S53" s="22">
        <f>SUM(S54)</f>
        <v>0</v>
      </c>
      <c r="T53" s="22">
        <f>SUM(T54)</f>
        <v>285000000</v>
      </c>
      <c r="U53" s="22">
        <f>SUM(U54)</f>
        <v>0</v>
      </c>
      <c r="V53" s="22">
        <f>SUM(V54)</f>
        <v>0</v>
      </c>
      <c r="W53" s="22">
        <f t="shared" si="76"/>
        <v>1350000000</v>
      </c>
      <c r="X53" s="23"/>
      <c r="Y53" s="22">
        <f t="shared" ref="Y53:BX53" si="141">SUM(Y54)</f>
        <v>644293000</v>
      </c>
      <c r="Z53" s="22">
        <f t="shared" si="141"/>
        <v>0</v>
      </c>
      <c r="AA53" s="22">
        <f t="shared" si="141"/>
        <v>0</v>
      </c>
      <c r="AB53" s="22">
        <f t="shared" si="141"/>
        <v>0</v>
      </c>
      <c r="AC53" s="22">
        <f t="shared" si="141"/>
        <v>0</v>
      </c>
      <c r="AD53" s="22">
        <f t="shared" si="122"/>
        <v>644293000</v>
      </c>
      <c r="AE53" s="22">
        <f t="shared" si="141"/>
        <v>50000000</v>
      </c>
      <c r="AF53" s="22">
        <f t="shared" si="141"/>
        <v>0</v>
      </c>
      <c r="AG53" s="22">
        <f t="shared" si="141"/>
        <v>691727000</v>
      </c>
      <c r="AH53" s="22">
        <f t="shared" si="141"/>
        <v>0</v>
      </c>
      <c r="AI53" s="22">
        <f t="shared" si="141"/>
        <v>0</v>
      </c>
      <c r="AJ53" s="22">
        <f t="shared" si="141"/>
        <v>0</v>
      </c>
      <c r="AK53" s="22">
        <f t="shared" si="141"/>
        <v>0</v>
      </c>
      <c r="AL53" s="22">
        <f t="shared" si="141"/>
        <v>0</v>
      </c>
      <c r="AM53" s="22">
        <f t="shared" si="123"/>
        <v>741727000</v>
      </c>
      <c r="AN53" s="22">
        <f t="shared" si="141"/>
        <v>50000000</v>
      </c>
      <c r="AO53" s="22">
        <f t="shared" si="141"/>
        <v>0</v>
      </c>
      <c r="AP53" s="22">
        <f t="shared" si="141"/>
        <v>691727000</v>
      </c>
      <c r="AQ53" s="22">
        <f t="shared" si="141"/>
        <v>0</v>
      </c>
      <c r="AR53" s="22">
        <f t="shared" si="141"/>
        <v>0</v>
      </c>
      <c r="AS53" s="22">
        <f t="shared" si="141"/>
        <v>0</v>
      </c>
      <c r="AT53" s="22">
        <f t="shared" si="141"/>
        <v>0</v>
      </c>
      <c r="AU53" s="22">
        <f t="shared" si="141"/>
        <v>0</v>
      </c>
      <c r="AV53" s="22">
        <f t="shared" si="124"/>
        <v>741727000</v>
      </c>
      <c r="AW53" s="22">
        <f t="shared" si="141"/>
        <v>400000000</v>
      </c>
      <c r="AX53" s="22">
        <f t="shared" si="141"/>
        <v>0</v>
      </c>
      <c r="AY53" s="22">
        <f t="shared" si="141"/>
        <v>691727000</v>
      </c>
      <c r="AZ53" s="22">
        <f t="shared" si="141"/>
        <v>0</v>
      </c>
      <c r="BA53" s="22">
        <f t="shared" si="141"/>
        <v>0</v>
      </c>
      <c r="BB53" s="22">
        <f t="shared" si="141"/>
        <v>0</v>
      </c>
      <c r="BC53" s="22">
        <f t="shared" si="141"/>
        <v>0</v>
      </c>
      <c r="BD53" s="22">
        <f t="shared" si="141"/>
        <v>0</v>
      </c>
      <c r="BE53" s="22">
        <f t="shared" si="125"/>
        <v>1091727000</v>
      </c>
      <c r="BF53" s="22">
        <f t="shared" si="141"/>
        <v>430000000</v>
      </c>
      <c r="BG53" s="22">
        <f t="shared" si="141"/>
        <v>0</v>
      </c>
      <c r="BH53" s="22">
        <f t="shared" si="141"/>
        <v>691727000</v>
      </c>
      <c r="BI53" s="22">
        <f t="shared" si="141"/>
        <v>0</v>
      </c>
      <c r="BJ53" s="22">
        <f t="shared" si="141"/>
        <v>0</v>
      </c>
      <c r="BK53" s="22">
        <f t="shared" si="141"/>
        <v>0</v>
      </c>
      <c r="BL53" s="22">
        <f t="shared" si="141"/>
        <v>0</v>
      </c>
      <c r="BM53" s="22">
        <f t="shared" si="141"/>
        <v>0</v>
      </c>
      <c r="BN53" s="22">
        <f t="shared" si="126"/>
        <v>1121727000</v>
      </c>
      <c r="BO53" s="22">
        <f t="shared" si="141"/>
        <v>430000000</v>
      </c>
      <c r="BP53" s="22">
        <f t="shared" si="141"/>
        <v>0</v>
      </c>
      <c r="BQ53" s="22">
        <f t="shared" si="141"/>
        <v>691727000</v>
      </c>
      <c r="BR53" s="22">
        <f t="shared" si="141"/>
        <v>0</v>
      </c>
      <c r="BS53" s="22">
        <f t="shared" si="141"/>
        <v>0</v>
      </c>
      <c r="BT53" s="22">
        <f t="shared" si="141"/>
        <v>0</v>
      </c>
      <c r="BU53" s="22">
        <f t="shared" si="141"/>
        <v>0</v>
      </c>
      <c r="BV53" s="22">
        <f t="shared" si="141"/>
        <v>0</v>
      </c>
      <c r="BW53" s="22">
        <f t="shared" si="127"/>
        <v>1121727000</v>
      </c>
      <c r="BX53" s="22">
        <f t="shared" si="141"/>
        <v>1121727000</v>
      </c>
      <c r="BY53" s="22">
        <f t="shared" si="53"/>
        <v>0</v>
      </c>
      <c r="BZ53" s="22"/>
    </row>
    <row r="54" spans="1:78" ht="16.5" outlineLevel="2" thickBot="1" x14ac:dyDescent="0.25">
      <c r="A54" s="25" t="s">
        <v>153</v>
      </c>
      <c r="B54" s="26">
        <f t="shared" si="23"/>
        <v>12</v>
      </c>
      <c r="C54" s="46" t="s">
        <v>154</v>
      </c>
      <c r="D54" s="28">
        <f>SUM(D55,D57,D59,D64)</f>
        <v>749725000</v>
      </c>
      <c r="E54" s="28">
        <f>SUM(E55,E57,E59,E64)</f>
        <v>0</v>
      </c>
      <c r="F54" s="54"/>
      <c r="G54" s="28">
        <f t="shared" si="0"/>
        <v>749725000</v>
      </c>
      <c r="H54" s="51"/>
      <c r="I54" s="28"/>
      <c r="J54" s="27">
        <f>SUM(J55,J57,J59,J64)</f>
        <v>465000000</v>
      </c>
      <c r="K54" s="27">
        <f>SUM(K55,K57,K59,K64)</f>
        <v>0</v>
      </c>
      <c r="L54" s="27">
        <f>SUM(L55,L57,L59,L64)</f>
        <v>285000000</v>
      </c>
      <c r="M54" s="27">
        <f>SUM(M55,M57,M59,M64)</f>
        <v>0</v>
      </c>
      <c r="N54" s="27">
        <f>SUM(N55,N57,N59,N64)</f>
        <v>0</v>
      </c>
      <c r="O54" s="27">
        <f t="shared" si="75"/>
        <v>750000000</v>
      </c>
      <c r="P54" s="29">
        <f t="shared" si="2"/>
        <v>275000</v>
      </c>
      <c r="Q54" s="28"/>
      <c r="R54" s="27">
        <f>SUM(R55,R57,R59,R64)</f>
        <v>1065000000</v>
      </c>
      <c r="S54" s="27">
        <f>SUM(S55,S57,S59,S64)</f>
        <v>0</v>
      </c>
      <c r="T54" s="27">
        <f>SUM(T55,T57,T59,T64)</f>
        <v>285000000</v>
      </c>
      <c r="U54" s="27">
        <f>SUM(U55,U57,U59,U64)</f>
        <v>0</v>
      </c>
      <c r="V54" s="27">
        <f>SUM(V55,V57,V59,V64)</f>
        <v>0</v>
      </c>
      <c r="W54" s="27">
        <f t="shared" si="76"/>
        <v>1350000000</v>
      </c>
      <c r="X54" s="28"/>
      <c r="Y54" s="27">
        <f>SUM(Y55,Y57,Y59,Y64)</f>
        <v>644293000</v>
      </c>
      <c r="Z54" s="27">
        <f>SUM(Z55,Z57,Z59,Z64)</f>
        <v>0</v>
      </c>
      <c r="AA54" s="27">
        <f>SUM(AA55,AA57,AA59,AA64)</f>
        <v>0</v>
      </c>
      <c r="AB54" s="27">
        <f>SUM(AB55,AB57,AB59,AB64)</f>
        <v>0</v>
      </c>
      <c r="AC54" s="27">
        <f>SUM(AC55,AC57,AC59,AC64)</f>
        <v>0</v>
      </c>
      <c r="AD54" s="27">
        <f t="shared" si="122"/>
        <v>644293000</v>
      </c>
      <c r="AE54" s="27">
        <f>SUM(AE55,AE57,AE59,AE63,AE64)</f>
        <v>50000000</v>
      </c>
      <c r="AF54" s="27">
        <f t="shared" ref="AF54:AL54" si="142">SUM(AF55,AF57,AF59,AF63,AF64)</f>
        <v>0</v>
      </c>
      <c r="AG54" s="27">
        <f t="shared" si="142"/>
        <v>691727000</v>
      </c>
      <c r="AH54" s="27">
        <f t="shared" si="142"/>
        <v>0</v>
      </c>
      <c r="AI54" s="27">
        <f t="shared" si="142"/>
        <v>0</v>
      </c>
      <c r="AJ54" s="27">
        <f t="shared" si="142"/>
        <v>0</v>
      </c>
      <c r="AK54" s="27">
        <f t="shared" si="142"/>
        <v>0</v>
      </c>
      <c r="AL54" s="27">
        <f t="shared" si="142"/>
        <v>0</v>
      </c>
      <c r="AM54" s="27">
        <f t="shared" si="123"/>
        <v>741727000</v>
      </c>
      <c r="AN54" s="27">
        <f>SUM(AN55,AN57,AN59,AN63,AN64)</f>
        <v>50000000</v>
      </c>
      <c r="AO54" s="27">
        <f t="shared" ref="AO54:AU54" si="143">SUM(AO55,AO57,AO59,AO63,AO64)</f>
        <v>0</v>
      </c>
      <c r="AP54" s="27">
        <f t="shared" si="143"/>
        <v>691727000</v>
      </c>
      <c r="AQ54" s="27">
        <f t="shared" si="143"/>
        <v>0</v>
      </c>
      <c r="AR54" s="27">
        <f t="shared" si="143"/>
        <v>0</v>
      </c>
      <c r="AS54" s="27">
        <f t="shared" si="143"/>
        <v>0</v>
      </c>
      <c r="AT54" s="27">
        <f t="shared" si="143"/>
        <v>0</v>
      </c>
      <c r="AU54" s="27">
        <f t="shared" si="143"/>
        <v>0</v>
      </c>
      <c r="AV54" s="27">
        <f t="shared" si="124"/>
        <v>741727000</v>
      </c>
      <c r="AW54" s="27">
        <f>SUM(AW55,AW57,AW59,AW63,AW64)</f>
        <v>400000000</v>
      </c>
      <c r="AX54" s="27">
        <f t="shared" ref="AX54:BD54" si="144">SUM(AX55,AX57,AX59,AX63,AX64)</f>
        <v>0</v>
      </c>
      <c r="AY54" s="27">
        <f t="shared" si="144"/>
        <v>691727000</v>
      </c>
      <c r="AZ54" s="27">
        <f t="shared" si="144"/>
        <v>0</v>
      </c>
      <c r="BA54" s="27">
        <f t="shared" si="144"/>
        <v>0</v>
      </c>
      <c r="BB54" s="27">
        <f t="shared" si="144"/>
        <v>0</v>
      </c>
      <c r="BC54" s="27">
        <f t="shared" si="144"/>
        <v>0</v>
      </c>
      <c r="BD54" s="27">
        <f t="shared" si="144"/>
        <v>0</v>
      </c>
      <c r="BE54" s="27">
        <f t="shared" si="125"/>
        <v>1091727000</v>
      </c>
      <c r="BF54" s="27">
        <f>SUM(BF55,BF57,BF59,BF63,BF64)</f>
        <v>430000000</v>
      </c>
      <c r="BG54" s="27">
        <f t="shared" ref="BG54:BM54" si="145">SUM(BG55,BG57,BG59,BG63,BG64)</f>
        <v>0</v>
      </c>
      <c r="BH54" s="27">
        <f t="shared" si="145"/>
        <v>691727000</v>
      </c>
      <c r="BI54" s="27">
        <f t="shared" si="145"/>
        <v>0</v>
      </c>
      <c r="BJ54" s="27">
        <f t="shared" si="145"/>
        <v>0</v>
      </c>
      <c r="BK54" s="27">
        <f t="shared" si="145"/>
        <v>0</v>
      </c>
      <c r="BL54" s="27">
        <f t="shared" si="145"/>
        <v>0</v>
      </c>
      <c r="BM54" s="27">
        <f t="shared" si="145"/>
        <v>0</v>
      </c>
      <c r="BN54" s="27">
        <f t="shared" si="126"/>
        <v>1121727000</v>
      </c>
      <c r="BO54" s="27">
        <f>SUM(BO55,BO57,BO59,BO63,BO64)</f>
        <v>430000000</v>
      </c>
      <c r="BP54" s="27">
        <f t="shared" ref="BP54:BV54" si="146">SUM(BP55,BP57,BP59,BP63,BP64)</f>
        <v>0</v>
      </c>
      <c r="BQ54" s="27">
        <f t="shared" si="146"/>
        <v>691727000</v>
      </c>
      <c r="BR54" s="27">
        <f t="shared" si="146"/>
        <v>0</v>
      </c>
      <c r="BS54" s="27">
        <f t="shared" si="146"/>
        <v>0</v>
      </c>
      <c r="BT54" s="27">
        <f t="shared" si="146"/>
        <v>0</v>
      </c>
      <c r="BU54" s="27">
        <f t="shared" si="146"/>
        <v>0</v>
      </c>
      <c r="BV54" s="27">
        <f t="shared" si="146"/>
        <v>0</v>
      </c>
      <c r="BW54" s="27">
        <f t="shared" si="127"/>
        <v>1121727000</v>
      </c>
      <c r="BX54" s="27">
        <f t="shared" ref="BX54" si="147">SUM(BX55,BX57,BX59,BX63,BX64)</f>
        <v>1121727000</v>
      </c>
      <c r="BY54" s="27">
        <f t="shared" si="53"/>
        <v>0</v>
      </c>
      <c r="BZ54" s="27"/>
    </row>
    <row r="55" spans="1:78" ht="32.25" outlineLevel="3" collapsed="1" thickBot="1" x14ac:dyDescent="0.25">
      <c r="A55" s="30" t="s">
        <v>155</v>
      </c>
      <c r="B55" s="31">
        <f t="shared" si="23"/>
        <v>15</v>
      </c>
      <c r="C55" s="32" t="s">
        <v>156</v>
      </c>
      <c r="D55" s="34">
        <v>284725000</v>
      </c>
      <c r="E55" s="34"/>
      <c r="F55" s="55"/>
      <c r="G55" s="34">
        <f t="shared" si="0"/>
        <v>284725000</v>
      </c>
      <c r="H55" s="33"/>
      <c r="I55" s="34"/>
      <c r="J55" s="35">
        <f>SUM(J56)</f>
        <v>0</v>
      </c>
      <c r="K55" s="35">
        <f>SUM(K56)</f>
        <v>0</v>
      </c>
      <c r="L55" s="35">
        <f>SUM(L56)</f>
        <v>285000000</v>
      </c>
      <c r="M55" s="35">
        <f>SUM(M56)</f>
        <v>0</v>
      </c>
      <c r="N55" s="35">
        <f>SUM(N56)</f>
        <v>0</v>
      </c>
      <c r="O55" s="35">
        <f t="shared" si="75"/>
        <v>285000000</v>
      </c>
      <c r="P55" s="36">
        <f t="shared" si="2"/>
        <v>275000</v>
      </c>
      <c r="Q55" s="34"/>
      <c r="R55" s="35">
        <f>SUM(R56)</f>
        <v>0</v>
      </c>
      <c r="S55" s="35">
        <f>SUM(S56)</f>
        <v>0</v>
      </c>
      <c r="T55" s="35">
        <f>SUM(T56)</f>
        <v>285000000</v>
      </c>
      <c r="U55" s="35">
        <f>SUM(U56)</f>
        <v>0</v>
      </c>
      <c r="V55" s="35">
        <f>SUM(V56)</f>
        <v>0</v>
      </c>
      <c r="W55" s="35">
        <f t="shared" si="76"/>
        <v>285000000</v>
      </c>
      <c r="X55" s="34"/>
      <c r="Y55" s="35">
        <f t="shared" ref="Y55:BV55" si="148">SUM(Y56)</f>
        <v>0</v>
      </c>
      <c r="Z55" s="35"/>
      <c r="AA55" s="35"/>
      <c r="AB55" s="35">
        <f t="shared" si="148"/>
        <v>0</v>
      </c>
      <c r="AC55" s="35">
        <f t="shared" si="148"/>
        <v>0</v>
      </c>
      <c r="AD55" s="35">
        <f t="shared" si="122"/>
        <v>0</v>
      </c>
      <c r="AE55" s="35">
        <f t="shared" si="148"/>
        <v>0</v>
      </c>
      <c r="AF55" s="35"/>
      <c r="AG55" s="35"/>
      <c r="AH55" s="35">
        <f t="shared" si="148"/>
        <v>0</v>
      </c>
      <c r="AI55" s="35">
        <f t="shared" si="148"/>
        <v>0</v>
      </c>
      <c r="AJ55" s="35">
        <f t="shared" si="148"/>
        <v>0</v>
      </c>
      <c r="AK55" s="35">
        <f t="shared" si="148"/>
        <v>0</v>
      </c>
      <c r="AL55" s="35">
        <f t="shared" si="148"/>
        <v>0</v>
      </c>
      <c r="AM55" s="35">
        <f t="shared" si="123"/>
        <v>0</v>
      </c>
      <c r="AN55" s="35">
        <f t="shared" si="148"/>
        <v>0</v>
      </c>
      <c r="AO55" s="35"/>
      <c r="AP55" s="35"/>
      <c r="AQ55" s="35">
        <f t="shared" si="148"/>
        <v>0</v>
      </c>
      <c r="AR55" s="35">
        <f t="shared" si="148"/>
        <v>0</v>
      </c>
      <c r="AS55" s="35">
        <f t="shared" si="148"/>
        <v>0</v>
      </c>
      <c r="AT55" s="35">
        <f t="shared" si="148"/>
        <v>0</v>
      </c>
      <c r="AU55" s="35">
        <f t="shared" si="148"/>
        <v>0</v>
      </c>
      <c r="AV55" s="35">
        <f t="shared" si="124"/>
        <v>0</v>
      </c>
      <c r="AW55" s="35">
        <f t="shared" si="148"/>
        <v>0</v>
      </c>
      <c r="AX55" s="35"/>
      <c r="AY55" s="35"/>
      <c r="AZ55" s="35">
        <f t="shared" si="148"/>
        <v>0</v>
      </c>
      <c r="BA55" s="35">
        <f t="shared" si="148"/>
        <v>0</v>
      </c>
      <c r="BB55" s="35">
        <f t="shared" si="148"/>
        <v>0</v>
      </c>
      <c r="BC55" s="35">
        <f t="shared" si="148"/>
        <v>0</v>
      </c>
      <c r="BD55" s="35">
        <f t="shared" si="148"/>
        <v>0</v>
      </c>
      <c r="BE55" s="35">
        <f t="shared" si="125"/>
        <v>0</v>
      </c>
      <c r="BF55" s="35">
        <f t="shared" si="148"/>
        <v>0</v>
      </c>
      <c r="BG55" s="35"/>
      <c r="BH55" s="35"/>
      <c r="BI55" s="35">
        <f t="shared" si="148"/>
        <v>0</v>
      </c>
      <c r="BJ55" s="35">
        <f t="shared" si="148"/>
        <v>0</v>
      </c>
      <c r="BK55" s="35">
        <f t="shared" si="148"/>
        <v>0</v>
      </c>
      <c r="BL55" s="35">
        <f t="shared" si="148"/>
        <v>0</v>
      </c>
      <c r="BM55" s="35">
        <f t="shared" si="148"/>
        <v>0</v>
      </c>
      <c r="BN55" s="35">
        <f t="shared" si="126"/>
        <v>0</v>
      </c>
      <c r="BO55" s="35">
        <f t="shared" si="148"/>
        <v>0</v>
      </c>
      <c r="BP55" s="35"/>
      <c r="BQ55" s="35"/>
      <c r="BR55" s="35">
        <f t="shared" si="148"/>
        <v>0</v>
      </c>
      <c r="BS55" s="35">
        <f t="shared" si="148"/>
        <v>0</v>
      </c>
      <c r="BT55" s="35">
        <f t="shared" si="148"/>
        <v>0</v>
      </c>
      <c r="BU55" s="35">
        <f t="shared" si="148"/>
        <v>0</v>
      </c>
      <c r="BV55" s="35">
        <f t="shared" si="148"/>
        <v>0</v>
      </c>
      <c r="BW55" s="35">
        <f t="shared" si="127"/>
        <v>0</v>
      </c>
      <c r="BX55" s="35">
        <f>BW55</f>
        <v>0</v>
      </c>
      <c r="BY55" s="35">
        <f t="shared" si="53"/>
        <v>0</v>
      </c>
      <c r="BZ55" s="35"/>
    </row>
    <row r="56" spans="1:78" ht="15.75" hidden="1" outlineLevel="4" thickBot="1" x14ac:dyDescent="0.25">
      <c r="A56" s="37"/>
      <c r="B56" s="38">
        <f t="shared" si="23"/>
        <v>0</v>
      </c>
      <c r="C56" s="39"/>
      <c r="D56" s="41"/>
      <c r="E56" s="41"/>
      <c r="F56" s="41"/>
      <c r="G56" s="41">
        <f t="shared" si="0"/>
        <v>0</v>
      </c>
      <c r="H56" s="40" t="s">
        <v>26</v>
      </c>
      <c r="I56" s="41">
        <v>1</v>
      </c>
      <c r="J56" s="42"/>
      <c r="K56" s="42"/>
      <c r="L56" s="42">
        <v>285000000</v>
      </c>
      <c r="M56" s="42"/>
      <c r="N56" s="42"/>
      <c r="O56" s="42">
        <f t="shared" si="75"/>
        <v>285000000</v>
      </c>
      <c r="P56" s="43">
        <f t="shared" si="2"/>
        <v>285000000</v>
      </c>
      <c r="Q56" s="41">
        <v>1</v>
      </c>
      <c r="R56" s="42">
        <f>300000000-300000000</f>
        <v>0</v>
      </c>
      <c r="S56" s="42"/>
      <c r="T56" s="42">
        <v>285000000</v>
      </c>
      <c r="U56" s="42"/>
      <c r="V56" s="42"/>
      <c r="W56" s="42">
        <f t="shared" si="76"/>
        <v>285000000</v>
      </c>
      <c r="X56" s="41">
        <v>1</v>
      </c>
      <c r="Y56" s="42">
        <f>300000000-300000000</f>
        <v>0</v>
      </c>
      <c r="Z56" s="42"/>
      <c r="AA56" s="42"/>
      <c r="AB56" s="42"/>
      <c r="AC56" s="42"/>
      <c r="AD56" s="42">
        <f t="shared" si="122"/>
        <v>0</v>
      </c>
      <c r="AE56" s="42">
        <f>300000000-300000000</f>
        <v>0</v>
      </c>
      <c r="AF56" s="42"/>
      <c r="AG56" s="42"/>
      <c r="AH56" s="42"/>
      <c r="AI56" s="42"/>
      <c r="AJ56" s="42"/>
      <c r="AK56" s="42"/>
      <c r="AL56" s="42"/>
      <c r="AM56" s="42">
        <f t="shared" si="123"/>
        <v>0</v>
      </c>
      <c r="AN56" s="42">
        <f>300000000-300000000</f>
        <v>0</v>
      </c>
      <c r="AO56" s="42"/>
      <c r="AP56" s="42"/>
      <c r="AQ56" s="42"/>
      <c r="AR56" s="42"/>
      <c r="AS56" s="42"/>
      <c r="AT56" s="42"/>
      <c r="AU56" s="42"/>
      <c r="AV56" s="42">
        <f t="shared" si="124"/>
        <v>0</v>
      </c>
      <c r="AW56" s="42">
        <f>300000000-300000000</f>
        <v>0</v>
      </c>
      <c r="AX56" s="42"/>
      <c r="AY56" s="42"/>
      <c r="AZ56" s="42"/>
      <c r="BA56" s="42"/>
      <c r="BB56" s="42"/>
      <c r="BC56" s="42"/>
      <c r="BD56" s="42"/>
      <c r="BE56" s="42">
        <f t="shared" si="125"/>
        <v>0</v>
      </c>
      <c r="BF56" s="42">
        <f>300000000-300000000</f>
        <v>0</v>
      </c>
      <c r="BG56" s="42"/>
      <c r="BH56" s="42"/>
      <c r="BI56" s="42"/>
      <c r="BJ56" s="42"/>
      <c r="BK56" s="42"/>
      <c r="BL56" s="42"/>
      <c r="BM56" s="42"/>
      <c r="BN56" s="42">
        <f t="shared" si="126"/>
        <v>0</v>
      </c>
      <c r="BO56" s="42">
        <f>300000000-300000000</f>
        <v>0</v>
      </c>
      <c r="BP56" s="42"/>
      <c r="BQ56" s="42"/>
      <c r="BR56" s="42"/>
      <c r="BS56" s="42"/>
      <c r="BT56" s="42"/>
      <c r="BU56" s="42"/>
      <c r="BV56" s="42"/>
      <c r="BW56" s="42">
        <f t="shared" si="127"/>
        <v>0</v>
      </c>
      <c r="BX56" s="42"/>
      <c r="BY56" s="42">
        <f t="shared" si="53"/>
        <v>0</v>
      </c>
      <c r="BZ56" s="42"/>
    </row>
    <row r="57" spans="1:78" ht="32.25" outlineLevel="3" collapsed="1" thickBot="1" x14ac:dyDescent="0.25">
      <c r="A57" s="30" t="s">
        <v>157</v>
      </c>
      <c r="B57" s="31">
        <f t="shared" si="23"/>
        <v>15</v>
      </c>
      <c r="C57" s="32" t="s">
        <v>158</v>
      </c>
      <c r="D57" s="34"/>
      <c r="E57" s="34"/>
      <c r="F57" s="55"/>
      <c r="G57" s="34">
        <f t="shared" si="0"/>
        <v>0</v>
      </c>
      <c r="H57" s="33"/>
      <c r="I57" s="34"/>
      <c r="J57" s="35">
        <f>SUM(J58)</f>
        <v>0</v>
      </c>
      <c r="K57" s="35">
        <f>SUM(K58)</f>
        <v>0</v>
      </c>
      <c r="L57" s="35">
        <f>SUM(L58)</f>
        <v>0</v>
      </c>
      <c r="M57" s="35">
        <f>SUM(M58)</f>
        <v>0</v>
      </c>
      <c r="N57" s="35">
        <f>SUM(N58)</f>
        <v>0</v>
      </c>
      <c r="O57" s="35">
        <f t="shared" si="75"/>
        <v>0</v>
      </c>
      <c r="P57" s="36">
        <f t="shared" si="2"/>
        <v>0</v>
      </c>
      <c r="Q57" s="34"/>
      <c r="R57" s="35">
        <f>SUM(R58)</f>
        <v>315000000</v>
      </c>
      <c r="S57" s="35">
        <f>SUM(S58)</f>
        <v>0</v>
      </c>
      <c r="T57" s="35">
        <f>SUM(T58)</f>
        <v>0</v>
      </c>
      <c r="U57" s="35">
        <f>SUM(U58)</f>
        <v>0</v>
      </c>
      <c r="V57" s="35">
        <f>SUM(V58)</f>
        <v>0</v>
      </c>
      <c r="W57" s="35">
        <f t="shared" si="76"/>
        <v>315000000</v>
      </c>
      <c r="X57" s="34"/>
      <c r="Y57" s="35">
        <f>314292575+425</f>
        <v>314293000</v>
      </c>
      <c r="Z57" s="35">
        <f>SUM(Z58)</f>
        <v>0</v>
      </c>
      <c r="AA57" s="35">
        <f>SUM(AA58)</f>
        <v>0</v>
      </c>
      <c r="AB57" s="35">
        <f>SUM(AB58)</f>
        <v>0</v>
      </c>
      <c r="AC57" s="35">
        <f>SUM(AC58)</f>
        <v>0</v>
      </c>
      <c r="AD57" s="35">
        <f t="shared" si="122"/>
        <v>314293000</v>
      </c>
      <c r="AE57" s="35">
        <f>314293000-314293000</f>
        <v>0</v>
      </c>
      <c r="AF57" s="35">
        <f t="shared" ref="AF57:AL57" si="149">SUM(AF58)</f>
        <v>0</v>
      </c>
      <c r="AG57" s="44">
        <f>314293000-314293000</f>
        <v>0</v>
      </c>
      <c r="AH57" s="35">
        <f t="shared" si="149"/>
        <v>0</v>
      </c>
      <c r="AI57" s="35">
        <f t="shared" si="149"/>
        <v>0</v>
      </c>
      <c r="AJ57" s="35">
        <f t="shared" si="149"/>
        <v>0</v>
      </c>
      <c r="AK57" s="35">
        <f t="shared" si="149"/>
        <v>0</v>
      </c>
      <c r="AL57" s="35">
        <f t="shared" si="149"/>
        <v>0</v>
      </c>
      <c r="AM57" s="35">
        <f t="shared" si="123"/>
        <v>0</v>
      </c>
      <c r="AN57" s="35">
        <f>314293000-314293000</f>
        <v>0</v>
      </c>
      <c r="AO57" s="35">
        <f t="shared" ref="AO57:AU57" si="150">SUM(AO58)</f>
        <v>0</v>
      </c>
      <c r="AP57" s="44">
        <f>314293000-314293000</f>
        <v>0</v>
      </c>
      <c r="AQ57" s="35">
        <f t="shared" si="150"/>
        <v>0</v>
      </c>
      <c r="AR57" s="35">
        <f t="shared" si="150"/>
        <v>0</v>
      </c>
      <c r="AS57" s="35">
        <f t="shared" si="150"/>
        <v>0</v>
      </c>
      <c r="AT57" s="35">
        <f t="shared" si="150"/>
        <v>0</v>
      </c>
      <c r="AU57" s="35">
        <f t="shared" si="150"/>
        <v>0</v>
      </c>
      <c r="AV57" s="35">
        <f t="shared" si="124"/>
        <v>0</v>
      </c>
      <c r="AW57" s="35">
        <f>314293000-314293000</f>
        <v>0</v>
      </c>
      <c r="AX57" s="35">
        <f t="shared" ref="AX57:BD57" si="151">SUM(AX58)</f>
        <v>0</v>
      </c>
      <c r="AY57" s="44">
        <f>314293000-314293000</f>
        <v>0</v>
      </c>
      <c r="AZ57" s="35">
        <f t="shared" si="151"/>
        <v>0</v>
      </c>
      <c r="BA57" s="35">
        <f t="shared" si="151"/>
        <v>0</v>
      </c>
      <c r="BB57" s="35">
        <f t="shared" si="151"/>
        <v>0</v>
      </c>
      <c r="BC57" s="35">
        <f t="shared" si="151"/>
        <v>0</v>
      </c>
      <c r="BD57" s="35">
        <f t="shared" si="151"/>
        <v>0</v>
      </c>
      <c r="BE57" s="35">
        <f t="shared" si="125"/>
        <v>0</v>
      </c>
      <c r="BF57" s="35">
        <f>314293000-314293000</f>
        <v>0</v>
      </c>
      <c r="BG57" s="35">
        <f t="shared" ref="BG57:BM57" si="152">SUM(BG58)</f>
        <v>0</v>
      </c>
      <c r="BH57" s="44">
        <f>314293000-314293000</f>
        <v>0</v>
      </c>
      <c r="BI57" s="35">
        <f t="shared" si="152"/>
        <v>0</v>
      </c>
      <c r="BJ57" s="35">
        <f t="shared" si="152"/>
        <v>0</v>
      </c>
      <c r="BK57" s="35">
        <f t="shared" si="152"/>
        <v>0</v>
      </c>
      <c r="BL57" s="35">
        <f t="shared" si="152"/>
        <v>0</v>
      </c>
      <c r="BM57" s="35">
        <f t="shared" si="152"/>
        <v>0</v>
      </c>
      <c r="BN57" s="35">
        <f t="shared" si="126"/>
        <v>0</v>
      </c>
      <c r="BO57" s="35">
        <f>314293000-314293000</f>
        <v>0</v>
      </c>
      <c r="BP57" s="35">
        <f t="shared" ref="BP57:BV57" si="153">SUM(BP58)</f>
        <v>0</v>
      </c>
      <c r="BQ57" s="35">
        <f>314293000-314293000</f>
        <v>0</v>
      </c>
      <c r="BR57" s="35">
        <f t="shared" si="153"/>
        <v>0</v>
      </c>
      <c r="BS57" s="35">
        <f t="shared" si="153"/>
        <v>0</v>
      </c>
      <c r="BT57" s="35">
        <f t="shared" si="153"/>
        <v>0</v>
      </c>
      <c r="BU57" s="35">
        <f t="shared" si="153"/>
        <v>0</v>
      </c>
      <c r="BV57" s="35">
        <f t="shared" si="153"/>
        <v>0</v>
      </c>
      <c r="BW57" s="35">
        <f t="shared" si="127"/>
        <v>0</v>
      </c>
      <c r="BX57" s="35">
        <f>BW57</f>
        <v>0</v>
      </c>
      <c r="BY57" s="35">
        <f t="shared" si="53"/>
        <v>0</v>
      </c>
      <c r="BZ57" s="35"/>
    </row>
    <row r="58" spans="1:78" s="45" customFormat="1" ht="15.75" hidden="1" outlineLevel="4" thickBot="1" x14ac:dyDescent="0.25">
      <c r="A58" s="37"/>
      <c r="B58" s="38">
        <f t="shared" si="23"/>
        <v>0</v>
      </c>
      <c r="C58" s="39"/>
      <c r="D58" s="41"/>
      <c r="E58" s="41"/>
      <c r="F58" s="41"/>
      <c r="G58" s="41">
        <f t="shared" si="0"/>
        <v>0</v>
      </c>
      <c r="H58" s="40" t="s">
        <v>26</v>
      </c>
      <c r="I58" s="41">
        <v>0</v>
      </c>
      <c r="J58" s="42">
        <v>0</v>
      </c>
      <c r="K58" s="42"/>
      <c r="L58" s="42"/>
      <c r="M58" s="42"/>
      <c r="N58" s="42"/>
      <c r="O58" s="42">
        <f t="shared" si="75"/>
        <v>0</v>
      </c>
      <c r="P58" s="43">
        <f t="shared" si="2"/>
        <v>0</v>
      </c>
      <c r="Q58" s="41">
        <v>1</v>
      </c>
      <c r="R58" s="42">
        <f>314292575+707425</f>
        <v>315000000</v>
      </c>
      <c r="S58" s="42"/>
      <c r="T58" s="42"/>
      <c r="U58" s="42"/>
      <c r="V58" s="42"/>
      <c r="W58" s="42">
        <f t="shared" si="76"/>
        <v>315000000</v>
      </c>
      <c r="X58" s="41"/>
      <c r="Y58" s="42"/>
      <c r="Z58" s="42"/>
      <c r="AA58" s="42"/>
      <c r="AB58" s="42"/>
      <c r="AC58" s="42"/>
      <c r="AD58" s="42">
        <f t="shared" si="122"/>
        <v>0</v>
      </c>
      <c r="AE58" s="42"/>
      <c r="AF58" s="42"/>
      <c r="AG58" s="42"/>
      <c r="AH58" s="42"/>
      <c r="AI58" s="42"/>
      <c r="AJ58" s="42"/>
      <c r="AK58" s="42"/>
      <c r="AL58" s="42"/>
      <c r="AM58" s="42">
        <f t="shared" si="123"/>
        <v>0</v>
      </c>
      <c r="AN58" s="42"/>
      <c r="AO58" s="42"/>
      <c r="AP58" s="42"/>
      <c r="AQ58" s="42"/>
      <c r="AR58" s="42"/>
      <c r="AS58" s="42"/>
      <c r="AT58" s="42"/>
      <c r="AU58" s="42"/>
      <c r="AV58" s="42">
        <f t="shared" si="124"/>
        <v>0</v>
      </c>
      <c r="AW58" s="42"/>
      <c r="AX58" s="42"/>
      <c r="AY58" s="42"/>
      <c r="AZ58" s="42"/>
      <c r="BA58" s="42"/>
      <c r="BB58" s="42"/>
      <c r="BC58" s="42"/>
      <c r="BD58" s="42"/>
      <c r="BE58" s="42">
        <f t="shared" si="125"/>
        <v>0</v>
      </c>
      <c r="BF58" s="42"/>
      <c r="BG58" s="42"/>
      <c r="BH58" s="42"/>
      <c r="BI58" s="42"/>
      <c r="BJ58" s="42"/>
      <c r="BK58" s="42"/>
      <c r="BL58" s="42"/>
      <c r="BM58" s="42"/>
      <c r="BN58" s="42">
        <f t="shared" si="126"/>
        <v>0</v>
      </c>
      <c r="BO58" s="42"/>
      <c r="BP58" s="42"/>
      <c r="BQ58" s="42"/>
      <c r="BR58" s="42"/>
      <c r="BS58" s="42"/>
      <c r="BT58" s="42"/>
      <c r="BU58" s="42"/>
      <c r="BV58" s="42"/>
      <c r="BW58" s="42">
        <f t="shared" si="127"/>
        <v>0</v>
      </c>
      <c r="BX58" s="42"/>
      <c r="BY58" s="42">
        <f t="shared" si="53"/>
        <v>0</v>
      </c>
      <c r="BZ58" s="42"/>
    </row>
    <row r="59" spans="1:78" ht="32.25" outlineLevel="3" collapsed="1" thickBot="1" x14ac:dyDescent="0.25">
      <c r="A59" s="30" t="s">
        <v>159</v>
      </c>
      <c r="B59" s="31">
        <f t="shared" si="23"/>
        <v>15</v>
      </c>
      <c r="C59" s="32" t="s">
        <v>160</v>
      </c>
      <c r="D59" s="34">
        <v>465000000</v>
      </c>
      <c r="E59" s="34"/>
      <c r="F59" s="55"/>
      <c r="G59" s="34">
        <f t="shared" si="0"/>
        <v>465000000</v>
      </c>
      <c r="H59" s="33"/>
      <c r="I59" s="34"/>
      <c r="J59" s="35">
        <f>SUM(J60:J62)</f>
        <v>465000000</v>
      </c>
      <c r="K59" s="35">
        <f>SUM(K60:K62)</f>
        <v>0</v>
      </c>
      <c r="L59" s="35">
        <f>SUM(L60:L62)</f>
        <v>0</v>
      </c>
      <c r="M59" s="35">
        <f>SUM(M60:M62)</f>
        <v>0</v>
      </c>
      <c r="N59" s="35">
        <f>SUM(N60:N62)</f>
        <v>0</v>
      </c>
      <c r="O59" s="35">
        <f t="shared" si="75"/>
        <v>465000000</v>
      </c>
      <c r="P59" s="36">
        <f t="shared" si="2"/>
        <v>0</v>
      </c>
      <c r="Q59" s="34"/>
      <c r="R59" s="35">
        <f>SUM(R60:R62)</f>
        <v>700000000</v>
      </c>
      <c r="S59" s="35">
        <f>SUM(S60:S62)</f>
        <v>0</v>
      </c>
      <c r="T59" s="35">
        <f>SUM(T60:T62)</f>
        <v>0</v>
      </c>
      <c r="U59" s="35">
        <f>SUM(U60:U62)</f>
        <v>0</v>
      </c>
      <c r="V59" s="35">
        <f>SUM(V60:V62)</f>
        <v>0</v>
      </c>
      <c r="W59" s="35">
        <f t="shared" si="76"/>
        <v>700000000</v>
      </c>
      <c r="X59" s="34"/>
      <c r="Y59" s="35">
        <f>550000000-270000000</f>
        <v>280000000</v>
      </c>
      <c r="Z59" s="35">
        <f>SUM(Z60:Z62)</f>
        <v>0</v>
      </c>
      <c r="AA59" s="35">
        <f>SUM(AA60:AA62)</f>
        <v>0</v>
      </c>
      <c r="AB59" s="35">
        <f>SUM(AB60:AB62)</f>
        <v>0</v>
      </c>
      <c r="AC59" s="35">
        <f>SUM(AC60:AC62)</f>
        <v>0</v>
      </c>
      <c r="AD59" s="35">
        <f t="shared" si="122"/>
        <v>280000000</v>
      </c>
      <c r="AE59" s="35">
        <f>550000000-270000000-280000000</f>
        <v>0</v>
      </c>
      <c r="AF59" s="35">
        <f t="shared" ref="AF59:AL59" si="154">SUM(AF60:AF62)</f>
        <v>0</v>
      </c>
      <c r="AG59" s="35">
        <f t="shared" si="154"/>
        <v>0</v>
      </c>
      <c r="AH59" s="35">
        <f t="shared" si="154"/>
        <v>0</v>
      </c>
      <c r="AI59" s="35">
        <f t="shared" si="154"/>
        <v>0</v>
      </c>
      <c r="AJ59" s="35">
        <f t="shared" si="154"/>
        <v>0</v>
      </c>
      <c r="AK59" s="35">
        <f t="shared" si="154"/>
        <v>0</v>
      </c>
      <c r="AL59" s="35">
        <f t="shared" si="154"/>
        <v>0</v>
      </c>
      <c r="AM59" s="35">
        <f t="shared" si="123"/>
        <v>0</v>
      </c>
      <c r="AN59" s="35">
        <f>550000000-270000000-280000000</f>
        <v>0</v>
      </c>
      <c r="AO59" s="35">
        <f t="shared" ref="AO59:AU59" si="155">SUM(AO60:AO62)</f>
        <v>0</v>
      </c>
      <c r="AP59" s="35">
        <f t="shared" si="155"/>
        <v>0</v>
      </c>
      <c r="AQ59" s="35">
        <f t="shared" si="155"/>
        <v>0</v>
      </c>
      <c r="AR59" s="35">
        <f t="shared" si="155"/>
        <v>0</v>
      </c>
      <c r="AS59" s="35">
        <f t="shared" si="155"/>
        <v>0</v>
      </c>
      <c r="AT59" s="35">
        <f t="shared" si="155"/>
        <v>0</v>
      </c>
      <c r="AU59" s="35">
        <f t="shared" si="155"/>
        <v>0</v>
      </c>
      <c r="AV59" s="35">
        <f t="shared" si="124"/>
        <v>0</v>
      </c>
      <c r="AW59" s="35">
        <f>550000000-270000000-280000000+150000000+50000000+150000000</f>
        <v>350000000</v>
      </c>
      <c r="AX59" s="35">
        <f t="shared" ref="AX59:BD59" si="156">SUM(AX60:AX62)</f>
        <v>0</v>
      </c>
      <c r="AY59" s="35">
        <f t="shared" si="156"/>
        <v>0</v>
      </c>
      <c r="AZ59" s="35">
        <f t="shared" si="156"/>
        <v>0</v>
      </c>
      <c r="BA59" s="35">
        <f t="shared" si="156"/>
        <v>0</v>
      </c>
      <c r="BB59" s="35">
        <f t="shared" si="156"/>
        <v>0</v>
      </c>
      <c r="BC59" s="35">
        <f t="shared" si="156"/>
        <v>0</v>
      </c>
      <c r="BD59" s="35">
        <f t="shared" si="156"/>
        <v>0</v>
      </c>
      <c r="BE59" s="35">
        <f t="shared" si="125"/>
        <v>350000000</v>
      </c>
      <c r="BF59" s="35">
        <f>550000000-270000000-280000000+150000000+50000000+150000000</f>
        <v>350000000</v>
      </c>
      <c r="BG59" s="35">
        <f t="shared" ref="BG59:BM59" si="157">SUM(BG60:BG62)</f>
        <v>0</v>
      </c>
      <c r="BH59" s="35">
        <f t="shared" si="157"/>
        <v>0</v>
      </c>
      <c r="BI59" s="35">
        <f t="shared" si="157"/>
        <v>0</v>
      </c>
      <c r="BJ59" s="35">
        <f t="shared" si="157"/>
        <v>0</v>
      </c>
      <c r="BK59" s="35">
        <f t="shared" si="157"/>
        <v>0</v>
      </c>
      <c r="BL59" s="35">
        <f t="shared" si="157"/>
        <v>0</v>
      </c>
      <c r="BM59" s="35">
        <f t="shared" si="157"/>
        <v>0</v>
      </c>
      <c r="BN59" s="35">
        <f t="shared" si="126"/>
        <v>350000000</v>
      </c>
      <c r="BO59" s="35">
        <f>550000000-270000000-280000000+150000000+50000000+150000000</f>
        <v>350000000</v>
      </c>
      <c r="BP59" s="35">
        <f t="shared" ref="BP59:BV59" si="158">SUM(BP60:BP62)</f>
        <v>0</v>
      </c>
      <c r="BQ59" s="35">
        <f t="shared" si="158"/>
        <v>0</v>
      </c>
      <c r="BR59" s="35">
        <f t="shared" si="158"/>
        <v>0</v>
      </c>
      <c r="BS59" s="35">
        <f t="shared" si="158"/>
        <v>0</v>
      </c>
      <c r="BT59" s="35">
        <f t="shared" si="158"/>
        <v>0</v>
      </c>
      <c r="BU59" s="35">
        <f t="shared" si="158"/>
        <v>0</v>
      </c>
      <c r="BV59" s="35">
        <f t="shared" si="158"/>
        <v>0</v>
      </c>
      <c r="BW59" s="35">
        <f t="shared" si="127"/>
        <v>350000000</v>
      </c>
      <c r="BX59" s="35">
        <f>BW59</f>
        <v>350000000</v>
      </c>
      <c r="BY59" s="35">
        <f t="shared" si="53"/>
        <v>0</v>
      </c>
      <c r="BZ59" s="35"/>
    </row>
    <row r="60" spans="1:78" ht="15.75" hidden="1" outlineLevel="4" thickBot="1" x14ac:dyDescent="0.25">
      <c r="A60" s="37"/>
      <c r="B60" s="38">
        <f t="shared" si="23"/>
        <v>0</v>
      </c>
      <c r="C60" s="39"/>
      <c r="D60" s="41"/>
      <c r="E60" s="41"/>
      <c r="F60" s="41"/>
      <c r="G60" s="41">
        <f t="shared" si="0"/>
        <v>0</v>
      </c>
      <c r="H60" s="40" t="s">
        <v>26</v>
      </c>
      <c r="I60" s="41">
        <v>1</v>
      </c>
      <c r="J60" s="42">
        <v>465000000</v>
      </c>
      <c r="K60" s="42"/>
      <c r="L60" s="42"/>
      <c r="M60" s="42"/>
      <c r="N60" s="42"/>
      <c r="O60" s="42">
        <f t="shared" si="75"/>
        <v>465000000</v>
      </c>
      <c r="P60" s="43">
        <f t="shared" si="2"/>
        <v>465000000</v>
      </c>
      <c r="Q60" s="41">
        <v>1</v>
      </c>
      <c r="R60" s="42">
        <v>550000000</v>
      </c>
      <c r="S60" s="42"/>
      <c r="T60" s="42"/>
      <c r="U60" s="42"/>
      <c r="V60" s="42"/>
      <c r="W60" s="42">
        <f t="shared" si="76"/>
        <v>550000000</v>
      </c>
      <c r="X60" s="41"/>
      <c r="Y60" s="42"/>
      <c r="Z60" s="42"/>
      <c r="AA60" s="42"/>
      <c r="AB60" s="42"/>
      <c r="AC60" s="42"/>
      <c r="AD60" s="42">
        <f t="shared" si="122"/>
        <v>0</v>
      </c>
      <c r="AE60" s="42"/>
      <c r="AF60" s="42"/>
      <c r="AG60" s="42"/>
      <c r="AH60" s="42"/>
      <c r="AI60" s="42"/>
      <c r="AJ60" s="42"/>
      <c r="AK60" s="42"/>
      <c r="AL60" s="42"/>
      <c r="AM60" s="42">
        <f t="shared" si="123"/>
        <v>0</v>
      </c>
      <c r="AN60" s="42"/>
      <c r="AO60" s="42"/>
      <c r="AP60" s="42"/>
      <c r="AQ60" s="42"/>
      <c r="AR60" s="42"/>
      <c r="AS60" s="42"/>
      <c r="AT60" s="42"/>
      <c r="AU60" s="42"/>
      <c r="AV60" s="42">
        <f t="shared" si="124"/>
        <v>0</v>
      </c>
      <c r="AW60" s="42"/>
      <c r="AX60" s="42"/>
      <c r="AY60" s="42"/>
      <c r="AZ60" s="42"/>
      <c r="BA60" s="42"/>
      <c r="BB60" s="42"/>
      <c r="BC60" s="42"/>
      <c r="BD60" s="42"/>
      <c r="BE60" s="42">
        <f t="shared" si="125"/>
        <v>0</v>
      </c>
      <c r="BF60" s="42"/>
      <c r="BG60" s="42"/>
      <c r="BH60" s="42"/>
      <c r="BI60" s="42"/>
      <c r="BJ60" s="42"/>
      <c r="BK60" s="42"/>
      <c r="BL60" s="42"/>
      <c r="BM60" s="42"/>
      <c r="BN60" s="42">
        <f t="shared" si="126"/>
        <v>0</v>
      </c>
      <c r="BO60" s="42"/>
      <c r="BP60" s="42"/>
      <c r="BQ60" s="42"/>
      <c r="BR60" s="42"/>
      <c r="BS60" s="42"/>
      <c r="BT60" s="42"/>
      <c r="BU60" s="42"/>
      <c r="BV60" s="42"/>
      <c r="BW60" s="42">
        <f t="shared" si="127"/>
        <v>0</v>
      </c>
      <c r="BX60" s="42"/>
      <c r="BY60" s="42">
        <f t="shared" si="53"/>
        <v>0</v>
      </c>
      <c r="BZ60" s="42"/>
    </row>
    <row r="61" spans="1:78" ht="15.75" hidden="1" outlineLevel="4" thickBot="1" x14ac:dyDescent="0.25">
      <c r="A61" s="37"/>
      <c r="B61" s="38"/>
      <c r="C61" s="39"/>
      <c r="D61" s="41"/>
      <c r="E61" s="41"/>
      <c r="F61" s="41"/>
      <c r="G61" s="41">
        <f t="shared" si="0"/>
        <v>0</v>
      </c>
      <c r="H61" s="40" t="s">
        <v>87</v>
      </c>
      <c r="I61" s="41"/>
      <c r="J61" s="42"/>
      <c r="K61" s="42"/>
      <c r="L61" s="42"/>
      <c r="M61" s="42"/>
      <c r="N61" s="42"/>
      <c r="O61" s="42">
        <f t="shared" si="75"/>
        <v>0</v>
      </c>
      <c r="P61" s="43">
        <f t="shared" si="2"/>
        <v>0</v>
      </c>
      <c r="Q61" s="41">
        <v>70</v>
      </c>
      <c r="R61" s="42">
        <v>130000000</v>
      </c>
      <c r="S61" s="42"/>
      <c r="T61" s="42"/>
      <c r="U61" s="42"/>
      <c r="V61" s="42"/>
      <c r="W61" s="42">
        <f t="shared" si="76"/>
        <v>130000000</v>
      </c>
      <c r="X61" s="41"/>
      <c r="Y61" s="42"/>
      <c r="Z61" s="42"/>
      <c r="AA61" s="42"/>
      <c r="AB61" s="42"/>
      <c r="AC61" s="42"/>
      <c r="AD61" s="42">
        <f t="shared" si="122"/>
        <v>0</v>
      </c>
      <c r="AE61" s="42"/>
      <c r="AF61" s="42"/>
      <c r="AG61" s="42"/>
      <c r="AH61" s="42"/>
      <c r="AI61" s="42"/>
      <c r="AJ61" s="42"/>
      <c r="AK61" s="42"/>
      <c r="AL61" s="42"/>
      <c r="AM61" s="42">
        <f t="shared" si="123"/>
        <v>0</v>
      </c>
      <c r="AN61" s="42"/>
      <c r="AO61" s="42"/>
      <c r="AP61" s="42"/>
      <c r="AQ61" s="42"/>
      <c r="AR61" s="42"/>
      <c r="AS61" s="42"/>
      <c r="AT61" s="42"/>
      <c r="AU61" s="42"/>
      <c r="AV61" s="42">
        <f t="shared" si="124"/>
        <v>0</v>
      </c>
      <c r="AW61" s="42"/>
      <c r="AX61" s="42"/>
      <c r="AY61" s="42"/>
      <c r="AZ61" s="42"/>
      <c r="BA61" s="42"/>
      <c r="BB61" s="42"/>
      <c r="BC61" s="42"/>
      <c r="BD61" s="42"/>
      <c r="BE61" s="42">
        <f t="shared" si="125"/>
        <v>0</v>
      </c>
      <c r="BF61" s="42"/>
      <c r="BG61" s="42"/>
      <c r="BH61" s="42"/>
      <c r="BI61" s="42"/>
      <c r="BJ61" s="42"/>
      <c r="BK61" s="42"/>
      <c r="BL61" s="42"/>
      <c r="BM61" s="42"/>
      <c r="BN61" s="42">
        <f t="shared" si="126"/>
        <v>0</v>
      </c>
      <c r="BO61" s="42"/>
      <c r="BP61" s="42"/>
      <c r="BQ61" s="42"/>
      <c r="BR61" s="42"/>
      <c r="BS61" s="42"/>
      <c r="BT61" s="42"/>
      <c r="BU61" s="42"/>
      <c r="BV61" s="42"/>
      <c r="BW61" s="42">
        <f t="shared" si="127"/>
        <v>0</v>
      </c>
      <c r="BX61" s="42"/>
      <c r="BY61" s="42">
        <f t="shared" si="53"/>
        <v>0</v>
      </c>
      <c r="BZ61" s="42"/>
    </row>
    <row r="62" spans="1:78" ht="15.75" hidden="1" outlineLevel="4" thickBot="1" x14ac:dyDescent="0.25">
      <c r="A62" s="37"/>
      <c r="B62" s="38"/>
      <c r="C62" s="39"/>
      <c r="D62" s="41"/>
      <c r="E62" s="41"/>
      <c r="F62" s="41"/>
      <c r="G62" s="41">
        <f t="shared" si="0"/>
        <v>0</v>
      </c>
      <c r="H62" s="40" t="s">
        <v>161</v>
      </c>
      <c r="I62" s="41">
        <v>0</v>
      </c>
      <c r="J62" s="42">
        <v>0</v>
      </c>
      <c r="K62" s="42"/>
      <c r="L62" s="42"/>
      <c r="M62" s="42"/>
      <c r="N62" s="42"/>
      <c r="O62" s="42">
        <f t="shared" si="75"/>
        <v>0</v>
      </c>
      <c r="P62" s="43">
        <f t="shared" si="2"/>
        <v>0</v>
      </c>
      <c r="Q62" s="41">
        <v>2</v>
      </c>
      <c r="R62" s="42">
        <v>20000000</v>
      </c>
      <c r="S62" s="42"/>
      <c r="T62" s="42"/>
      <c r="U62" s="42"/>
      <c r="V62" s="42"/>
      <c r="W62" s="42">
        <f t="shared" si="76"/>
        <v>20000000</v>
      </c>
      <c r="X62" s="41"/>
      <c r="Y62" s="42"/>
      <c r="Z62" s="42"/>
      <c r="AA62" s="42"/>
      <c r="AB62" s="42"/>
      <c r="AC62" s="42"/>
      <c r="AD62" s="42">
        <f t="shared" si="122"/>
        <v>0</v>
      </c>
      <c r="AE62" s="42"/>
      <c r="AF62" s="42"/>
      <c r="AG62" s="42"/>
      <c r="AH62" s="42"/>
      <c r="AI62" s="42"/>
      <c r="AJ62" s="42"/>
      <c r="AK62" s="42"/>
      <c r="AL62" s="42"/>
      <c r="AM62" s="42">
        <f t="shared" si="123"/>
        <v>0</v>
      </c>
      <c r="AN62" s="42"/>
      <c r="AO62" s="42"/>
      <c r="AP62" s="42"/>
      <c r="AQ62" s="42"/>
      <c r="AR62" s="42"/>
      <c r="AS62" s="42"/>
      <c r="AT62" s="42"/>
      <c r="AU62" s="42"/>
      <c r="AV62" s="42">
        <f t="shared" si="124"/>
        <v>0</v>
      </c>
      <c r="AW62" s="42"/>
      <c r="AX62" s="42"/>
      <c r="AY62" s="42"/>
      <c r="AZ62" s="42"/>
      <c r="BA62" s="42"/>
      <c r="BB62" s="42"/>
      <c r="BC62" s="42"/>
      <c r="BD62" s="42"/>
      <c r="BE62" s="42">
        <f t="shared" si="125"/>
        <v>0</v>
      </c>
      <c r="BF62" s="42"/>
      <c r="BG62" s="42"/>
      <c r="BH62" s="42"/>
      <c r="BI62" s="42"/>
      <c r="BJ62" s="42"/>
      <c r="BK62" s="42"/>
      <c r="BL62" s="42"/>
      <c r="BM62" s="42"/>
      <c r="BN62" s="42">
        <f t="shared" si="126"/>
        <v>0</v>
      </c>
      <c r="BO62" s="42"/>
      <c r="BP62" s="42"/>
      <c r="BQ62" s="42"/>
      <c r="BR62" s="42"/>
      <c r="BS62" s="42"/>
      <c r="BT62" s="42"/>
      <c r="BU62" s="42"/>
      <c r="BV62" s="42"/>
      <c r="BW62" s="42">
        <f t="shared" si="127"/>
        <v>0</v>
      </c>
      <c r="BX62" s="42"/>
      <c r="BY62" s="42">
        <f t="shared" si="53"/>
        <v>0</v>
      </c>
      <c r="BZ62" s="42"/>
    </row>
    <row r="63" spans="1:78" ht="48" outlineLevel="3" thickBot="1" x14ac:dyDescent="0.25">
      <c r="A63" s="30" t="s">
        <v>162</v>
      </c>
      <c r="B63" s="31"/>
      <c r="C63" s="32" t="s">
        <v>163</v>
      </c>
      <c r="D63" s="34"/>
      <c r="E63" s="34"/>
      <c r="F63" s="55"/>
      <c r="G63" s="34"/>
      <c r="H63" s="33"/>
      <c r="I63" s="34"/>
      <c r="J63" s="35"/>
      <c r="K63" s="35"/>
      <c r="L63" s="35"/>
      <c r="M63" s="35"/>
      <c r="N63" s="35"/>
      <c r="O63" s="35"/>
      <c r="P63" s="36"/>
      <c r="Q63" s="34"/>
      <c r="R63" s="35"/>
      <c r="S63" s="35"/>
      <c r="T63" s="35"/>
      <c r="U63" s="35"/>
      <c r="V63" s="35"/>
      <c r="W63" s="35"/>
      <c r="X63" s="34"/>
      <c r="Y63" s="35"/>
      <c r="Z63" s="35"/>
      <c r="AA63" s="35"/>
      <c r="AB63" s="35"/>
      <c r="AC63" s="35"/>
      <c r="AD63" s="35">
        <f t="shared" si="122"/>
        <v>0</v>
      </c>
      <c r="AE63" s="35"/>
      <c r="AF63" s="35"/>
      <c r="AG63" s="44">
        <v>691727000</v>
      </c>
      <c r="AH63" s="35"/>
      <c r="AI63" s="35"/>
      <c r="AJ63" s="35"/>
      <c r="AK63" s="35"/>
      <c r="AL63" s="35"/>
      <c r="AM63" s="35">
        <f t="shared" si="123"/>
        <v>691727000</v>
      </c>
      <c r="AN63" s="35"/>
      <c r="AO63" s="35"/>
      <c r="AP63" s="44">
        <v>691727000</v>
      </c>
      <c r="AQ63" s="35"/>
      <c r="AR63" s="35"/>
      <c r="AS63" s="35"/>
      <c r="AT63" s="35"/>
      <c r="AU63" s="35"/>
      <c r="AV63" s="35">
        <f t="shared" si="124"/>
        <v>691727000</v>
      </c>
      <c r="AW63" s="35"/>
      <c r="AX63" s="35"/>
      <c r="AY63" s="44">
        <v>691727000</v>
      </c>
      <c r="AZ63" s="35"/>
      <c r="BA63" s="35"/>
      <c r="BB63" s="35"/>
      <c r="BC63" s="35"/>
      <c r="BD63" s="35"/>
      <c r="BE63" s="35">
        <f t="shared" si="125"/>
        <v>691727000</v>
      </c>
      <c r="BF63" s="35">
        <v>30000000</v>
      </c>
      <c r="BG63" s="35"/>
      <c r="BH63" s="44">
        <v>691727000</v>
      </c>
      <c r="BI63" s="35"/>
      <c r="BJ63" s="35"/>
      <c r="BK63" s="35"/>
      <c r="BL63" s="35"/>
      <c r="BM63" s="35"/>
      <c r="BN63" s="35">
        <f t="shared" si="126"/>
        <v>721727000</v>
      </c>
      <c r="BO63" s="35">
        <v>30000000</v>
      </c>
      <c r="BP63" s="35"/>
      <c r="BQ63" s="35">
        <v>691727000</v>
      </c>
      <c r="BR63" s="35"/>
      <c r="BS63" s="35"/>
      <c r="BT63" s="35"/>
      <c r="BU63" s="35"/>
      <c r="BV63" s="35"/>
      <c r="BW63" s="35">
        <f t="shared" si="127"/>
        <v>721727000</v>
      </c>
      <c r="BX63" s="35">
        <f t="shared" ref="BX63:BX64" si="159">BW63</f>
        <v>721727000</v>
      </c>
      <c r="BY63" s="35">
        <f t="shared" si="53"/>
        <v>0</v>
      </c>
      <c r="BZ63" s="35"/>
    </row>
    <row r="64" spans="1:78" ht="32.25" outlineLevel="3" collapsed="1" thickBot="1" x14ac:dyDescent="0.25">
      <c r="A64" s="30" t="s">
        <v>164</v>
      </c>
      <c r="B64" s="31">
        <f t="shared" si="23"/>
        <v>15</v>
      </c>
      <c r="C64" s="32" t="s">
        <v>165</v>
      </c>
      <c r="D64" s="34"/>
      <c r="E64" s="34"/>
      <c r="F64" s="55"/>
      <c r="G64" s="34">
        <f t="shared" si="0"/>
        <v>0</v>
      </c>
      <c r="H64" s="33"/>
      <c r="I64" s="34"/>
      <c r="J64" s="35">
        <f>SUM(J65)</f>
        <v>0</v>
      </c>
      <c r="K64" s="35">
        <f>SUM(K65)</f>
        <v>0</v>
      </c>
      <c r="L64" s="35">
        <f>SUM(L65)</f>
        <v>0</v>
      </c>
      <c r="M64" s="35">
        <f>SUM(M65)</f>
        <v>0</v>
      </c>
      <c r="N64" s="35">
        <f>SUM(N65)</f>
        <v>0</v>
      </c>
      <c r="O64" s="35">
        <f t="shared" si="75"/>
        <v>0</v>
      </c>
      <c r="P64" s="36">
        <f t="shared" si="2"/>
        <v>0</v>
      </c>
      <c r="Q64" s="34"/>
      <c r="R64" s="35">
        <f>SUM(R65)</f>
        <v>50000000</v>
      </c>
      <c r="S64" s="35">
        <f>SUM(S65)</f>
        <v>0</v>
      </c>
      <c r="T64" s="35">
        <f>SUM(T65)</f>
        <v>0</v>
      </c>
      <c r="U64" s="35">
        <f>SUM(U65)</f>
        <v>0</v>
      </c>
      <c r="V64" s="35">
        <f>SUM(V65)</f>
        <v>0</v>
      </c>
      <c r="W64" s="35">
        <f t="shared" si="76"/>
        <v>50000000</v>
      </c>
      <c r="X64" s="34"/>
      <c r="Y64" s="35">
        <f t="shared" ref="Y64:BV64" si="160">SUM(Y65)</f>
        <v>50000000</v>
      </c>
      <c r="Z64" s="35">
        <f t="shared" si="160"/>
        <v>0</v>
      </c>
      <c r="AA64" s="35">
        <f t="shared" si="160"/>
        <v>0</v>
      </c>
      <c r="AB64" s="35">
        <f t="shared" si="160"/>
        <v>0</v>
      </c>
      <c r="AC64" s="35">
        <f t="shared" si="160"/>
        <v>0</v>
      </c>
      <c r="AD64" s="35">
        <f t="shared" si="122"/>
        <v>50000000</v>
      </c>
      <c r="AE64" s="35">
        <f t="shared" si="160"/>
        <v>50000000</v>
      </c>
      <c r="AF64" s="35">
        <f t="shared" si="160"/>
        <v>0</v>
      </c>
      <c r="AG64" s="44">
        <f>377434000+314293000-691727000</f>
        <v>0</v>
      </c>
      <c r="AH64" s="35">
        <f t="shared" si="160"/>
        <v>0</v>
      </c>
      <c r="AI64" s="35">
        <f t="shared" si="160"/>
        <v>0</v>
      </c>
      <c r="AJ64" s="35">
        <f t="shared" si="160"/>
        <v>0</v>
      </c>
      <c r="AK64" s="35">
        <f t="shared" si="160"/>
        <v>0</v>
      </c>
      <c r="AL64" s="35">
        <f t="shared" si="160"/>
        <v>0</v>
      </c>
      <c r="AM64" s="35">
        <f t="shared" si="123"/>
        <v>50000000</v>
      </c>
      <c r="AN64" s="35">
        <f t="shared" si="160"/>
        <v>50000000</v>
      </c>
      <c r="AO64" s="35">
        <f t="shared" si="160"/>
        <v>0</v>
      </c>
      <c r="AP64" s="44">
        <f>377434000+314293000-691727000</f>
        <v>0</v>
      </c>
      <c r="AQ64" s="35">
        <f t="shared" si="160"/>
        <v>0</v>
      </c>
      <c r="AR64" s="35">
        <f t="shared" si="160"/>
        <v>0</v>
      </c>
      <c r="AS64" s="35">
        <f t="shared" si="160"/>
        <v>0</v>
      </c>
      <c r="AT64" s="35">
        <f t="shared" si="160"/>
        <v>0</v>
      </c>
      <c r="AU64" s="35">
        <f t="shared" si="160"/>
        <v>0</v>
      </c>
      <c r="AV64" s="35">
        <f t="shared" si="124"/>
        <v>50000000</v>
      </c>
      <c r="AW64" s="35">
        <f t="shared" si="160"/>
        <v>50000000</v>
      </c>
      <c r="AX64" s="35">
        <f t="shared" si="160"/>
        <v>0</v>
      </c>
      <c r="AY64" s="44">
        <f>377434000+314293000-691727000</f>
        <v>0</v>
      </c>
      <c r="AZ64" s="35">
        <f t="shared" si="160"/>
        <v>0</v>
      </c>
      <c r="BA64" s="35">
        <f t="shared" si="160"/>
        <v>0</v>
      </c>
      <c r="BB64" s="35">
        <f t="shared" si="160"/>
        <v>0</v>
      </c>
      <c r="BC64" s="35">
        <f t="shared" si="160"/>
        <v>0</v>
      </c>
      <c r="BD64" s="35">
        <f t="shared" si="160"/>
        <v>0</v>
      </c>
      <c r="BE64" s="35">
        <f t="shared" si="125"/>
        <v>50000000</v>
      </c>
      <c r="BF64" s="35">
        <f t="shared" si="160"/>
        <v>50000000</v>
      </c>
      <c r="BG64" s="35">
        <f t="shared" si="160"/>
        <v>0</v>
      </c>
      <c r="BH64" s="44">
        <f>377434000+314293000-691727000</f>
        <v>0</v>
      </c>
      <c r="BI64" s="35">
        <f t="shared" si="160"/>
        <v>0</v>
      </c>
      <c r="BJ64" s="35">
        <f t="shared" si="160"/>
        <v>0</v>
      </c>
      <c r="BK64" s="35">
        <f t="shared" si="160"/>
        <v>0</v>
      </c>
      <c r="BL64" s="35">
        <f t="shared" si="160"/>
        <v>0</v>
      </c>
      <c r="BM64" s="35">
        <f t="shared" si="160"/>
        <v>0</v>
      </c>
      <c r="BN64" s="35">
        <f t="shared" si="126"/>
        <v>50000000</v>
      </c>
      <c r="BO64" s="35">
        <f t="shared" si="160"/>
        <v>50000000</v>
      </c>
      <c r="BP64" s="35">
        <f t="shared" si="160"/>
        <v>0</v>
      </c>
      <c r="BQ64" s="35">
        <f>377434000+314293000-691727000</f>
        <v>0</v>
      </c>
      <c r="BR64" s="35">
        <f t="shared" si="160"/>
        <v>0</v>
      </c>
      <c r="BS64" s="35">
        <f t="shared" si="160"/>
        <v>0</v>
      </c>
      <c r="BT64" s="35">
        <f t="shared" si="160"/>
        <v>0</v>
      </c>
      <c r="BU64" s="35">
        <f t="shared" si="160"/>
        <v>0</v>
      </c>
      <c r="BV64" s="35">
        <f t="shared" si="160"/>
        <v>0</v>
      </c>
      <c r="BW64" s="35">
        <f t="shared" si="127"/>
        <v>50000000</v>
      </c>
      <c r="BX64" s="35">
        <f t="shared" si="159"/>
        <v>50000000</v>
      </c>
      <c r="BY64" s="35">
        <f t="shared" si="53"/>
        <v>0</v>
      </c>
      <c r="BZ64" s="35"/>
    </row>
    <row r="65" spans="1:78" s="45" customFormat="1" ht="15.75" hidden="1" outlineLevel="4" thickBot="1" x14ac:dyDescent="0.25">
      <c r="A65" s="37"/>
      <c r="B65" s="38">
        <f t="shared" si="23"/>
        <v>0</v>
      </c>
      <c r="C65" s="39"/>
      <c r="D65" s="41"/>
      <c r="E65" s="41"/>
      <c r="F65" s="41"/>
      <c r="G65" s="41">
        <f t="shared" si="0"/>
        <v>0</v>
      </c>
      <c r="H65" s="40" t="s">
        <v>26</v>
      </c>
      <c r="I65" s="41">
        <v>0</v>
      </c>
      <c r="J65" s="42">
        <v>0</v>
      </c>
      <c r="K65" s="42"/>
      <c r="L65" s="42"/>
      <c r="M65" s="42"/>
      <c r="N65" s="42"/>
      <c r="O65" s="42">
        <f t="shared" si="75"/>
        <v>0</v>
      </c>
      <c r="P65" s="43">
        <f t="shared" si="2"/>
        <v>0</v>
      </c>
      <c r="Q65" s="41">
        <v>1</v>
      </c>
      <c r="R65" s="42">
        <v>50000000</v>
      </c>
      <c r="S65" s="42"/>
      <c r="T65" s="42"/>
      <c r="U65" s="42"/>
      <c r="V65" s="42"/>
      <c r="W65" s="42">
        <f t="shared" si="76"/>
        <v>50000000</v>
      </c>
      <c r="X65" s="41">
        <v>1</v>
      </c>
      <c r="Y65" s="42">
        <v>50000000</v>
      </c>
      <c r="Z65" s="42"/>
      <c r="AA65" s="42"/>
      <c r="AB65" s="42"/>
      <c r="AC65" s="42"/>
      <c r="AD65" s="42">
        <f t="shared" si="122"/>
        <v>50000000</v>
      </c>
      <c r="AE65" s="42">
        <v>50000000</v>
      </c>
      <c r="AF65" s="42"/>
      <c r="AG65" s="42"/>
      <c r="AH65" s="42"/>
      <c r="AI65" s="42"/>
      <c r="AJ65" s="42"/>
      <c r="AK65" s="42"/>
      <c r="AL65" s="42"/>
      <c r="AM65" s="42">
        <f t="shared" si="123"/>
        <v>50000000</v>
      </c>
      <c r="AN65" s="42">
        <v>50000000</v>
      </c>
      <c r="AO65" s="42"/>
      <c r="AP65" s="42"/>
      <c r="AQ65" s="42"/>
      <c r="AR65" s="42"/>
      <c r="AS65" s="42"/>
      <c r="AT65" s="42"/>
      <c r="AU65" s="42"/>
      <c r="AV65" s="42">
        <f t="shared" si="124"/>
        <v>50000000</v>
      </c>
      <c r="AW65" s="42">
        <v>50000000</v>
      </c>
      <c r="AX65" s="42"/>
      <c r="AY65" s="42"/>
      <c r="AZ65" s="42"/>
      <c r="BA65" s="42"/>
      <c r="BB65" s="42"/>
      <c r="BC65" s="42"/>
      <c r="BD65" s="42"/>
      <c r="BE65" s="42">
        <f t="shared" si="125"/>
        <v>50000000</v>
      </c>
      <c r="BF65" s="42">
        <v>50000000</v>
      </c>
      <c r="BG65" s="42"/>
      <c r="BH65" s="42"/>
      <c r="BI65" s="42"/>
      <c r="BJ65" s="42"/>
      <c r="BK65" s="42"/>
      <c r="BL65" s="42"/>
      <c r="BM65" s="42"/>
      <c r="BN65" s="42">
        <f t="shared" si="126"/>
        <v>50000000</v>
      </c>
      <c r="BO65" s="42">
        <v>50000000</v>
      </c>
      <c r="BP65" s="42"/>
      <c r="BQ65" s="42"/>
      <c r="BR65" s="42"/>
      <c r="BS65" s="42"/>
      <c r="BT65" s="42"/>
      <c r="BU65" s="42"/>
      <c r="BV65" s="42"/>
      <c r="BW65" s="42">
        <f t="shared" si="127"/>
        <v>50000000</v>
      </c>
      <c r="BX65" s="42"/>
      <c r="BY65" s="42">
        <f t="shared" si="53"/>
        <v>-50000000</v>
      </c>
      <c r="BZ65" s="42"/>
    </row>
    <row r="66" spans="1:78" ht="48" outlineLevel="1" thickBot="1" x14ac:dyDescent="0.25">
      <c r="A66" s="19">
        <v>0.14379629629629628</v>
      </c>
      <c r="B66" s="20">
        <f t="shared" si="23"/>
        <v>17</v>
      </c>
      <c r="C66" s="21" t="s">
        <v>166</v>
      </c>
      <c r="D66" s="23">
        <f>SUM(D67,D70,D73,D76)</f>
        <v>221160000</v>
      </c>
      <c r="E66" s="23">
        <f>SUM(E67,E70,E73,E76)</f>
        <v>0</v>
      </c>
      <c r="F66" s="53"/>
      <c r="G66" s="23">
        <f t="shared" si="0"/>
        <v>221160000</v>
      </c>
      <c r="H66" s="50"/>
      <c r="I66" s="23"/>
      <c r="J66" s="22">
        <f>SUM(J67,J70,J73,J76)</f>
        <v>227710000</v>
      </c>
      <c r="K66" s="22">
        <f>SUM(K67,K70,K73,K76)</f>
        <v>0</v>
      </c>
      <c r="L66" s="22">
        <f>SUM(L67,L70,L73,L76)</f>
        <v>0</v>
      </c>
      <c r="M66" s="22">
        <f>SUM(M67,M70,M73,M76)</f>
        <v>0</v>
      </c>
      <c r="N66" s="22">
        <f>SUM(N67,N70,N73,N76)</f>
        <v>0</v>
      </c>
      <c r="O66" s="22">
        <f t="shared" si="75"/>
        <v>227710000</v>
      </c>
      <c r="P66" s="24">
        <f t="shared" si="2"/>
        <v>6550000</v>
      </c>
      <c r="Q66" s="23"/>
      <c r="R66" s="22">
        <f>SUM(R67,R70,R73,R76)</f>
        <v>253500000</v>
      </c>
      <c r="S66" s="22">
        <f>SUM(S67,S70,S73,S76)</f>
        <v>0</v>
      </c>
      <c r="T66" s="22">
        <f>SUM(T67,T70,T73,T76)</f>
        <v>0</v>
      </c>
      <c r="U66" s="22">
        <f>SUM(U67,U70,U73,U76)</f>
        <v>0</v>
      </c>
      <c r="V66" s="22">
        <f>SUM(V67,V70,V73,V76)</f>
        <v>0</v>
      </c>
      <c r="W66" s="22">
        <f t="shared" si="76"/>
        <v>253500000</v>
      </c>
      <c r="X66" s="23"/>
      <c r="Y66" s="22">
        <f>SUM(Y67,Y70,Y73,Y76)</f>
        <v>625000000</v>
      </c>
      <c r="Z66" s="22">
        <f>SUM(Z67,Z70,Z73,Z76)</f>
        <v>0</v>
      </c>
      <c r="AA66" s="22">
        <f>SUM(AA67,AA70,AA73,AA76)</f>
        <v>0</v>
      </c>
      <c r="AB66" s="22">
        <f>SUM(AB67,AB70,AB73,AB76)</f>
        <v>0</v>
      </c>
      <c r="AC66" s="22">
        <f>SUM(AC67,AC70,AC73,AC76)</f>
        <v>0</v>
      </c>
      <c r="AD66" s="22">
        <f t="shared" si="122"/>
        <v>625000000</v>
      </c>
      <c r="AE66" s="22">
        <f t="shared" ref="AE66:AL66" si="161">SUM(AE67,AE70,AE73,AE76)</f>
        <v>625000000</v>
      </c>
      <c r="AF66" s="22">
        <f t="shared" si="161"/>
        <v>0</v>
      </c>
      <c r="AG66" s="22">
        <f t="shared" si="161"/>
        <v>0</v>
      </c>
      <c r="AH66" s="22">
        <f t="shared" si="161"/>
        <v>0</v>
      </c>
      <c r="AI66" s="22">
        <f t="shared" si="161"/>
        <v>0</v>
      </c>
      <c r="AJ66" s="22">
        <f t="shared" si="161"/>
        <v>0</v>
      </c>
      <c r="AK66" s="22">
        <f t="shared" si="161"/>
        <v>0</v>
      </c>
      <c r="AL66" s="22">
        <f t="shared" si="161"/>
        <v>60000000</v>
      </c>
      <c r="AM66" s="22">
        <f t="shared" si="123"/>
        <v>685000000</v>
      </c>
      <c r="AN66" s="22">
        <f t="shared" ref="AN66:AU66" si="162">SUM(AN67,AN70,AN73,AN76)</f>
        <v>625000000</v>
      </c>
      <c r="AO66" s="22">
        <f t="shared" si="162"/>
        <v>0</v>
      </c>
      <c r="AP66" s="22">
        <f t="shared" si="162"/>
        <v>0</v>
      </c>
      <c r="AQ66" s="22">
        <f t="shared" si="162"/>
        <v>0</v>
      </c>
      <c r="AR66" s="22">
        <f t="shared" si="162"/>
        <v>0</v>
      </c>
      <c r="AS66" s="22">
        <f t="shared" si="162"/>
        <v>0</v>
      </c>
      <c r="AT66" s="22">
        <f t="shared" si="162"/>
        <v>0</v>
      </c>
      <c r="AU66" s="22">
        <f t="shared" si="162"/>
        <v>60000000</v>
      </c>
      <c r="AV66" s="22">
        <f t="shared" si="124"/>
        <v>685000000</v>
      </c>
      <c r="AW66" s="22">
        <f t="shared" ref="AW66:BD66" si="163">SUM(AW67,AW70,AW73,AW76)</f>
        <v>632200000</v>
      </c>
      <c r="AX66" s="22">
        <f t="shared" si="163"/>
        <v>0</v>
      </c>
      <c r="AY66" s="22">
        <f t="shared" si="163"/>
        <v>0</v>
      </c>
      <c r="AZ66" s="22">
        <f t="shared" si="163"/>
        <v>0</v>
      </c>
      <c r="BA66" s="22">
        <f t="shared" si="163"/>
        <v>0</v>
      </c>
      <c r="BB66" s="22">
        <f t="shared" si="163"/>
        <v>0</v>
      </c>
      <c r="BC66" s="22">
        <f t="shared" si="163"/>
        <v>0</v>
      </c>
      <c r="BD66" s="22">
        <f t="shared" si="163"/>
        <v>80000000</v>
      </c>
      <c r="BE66" s="22">
        <f t="shared" si="125"/>
        <v>712200000</v>
      </c>
      <c r="BF66" s="22">
        <f t="shared" ref="BF66:BM66" si="164">SUM(BF67,BF70,BF73,BF76)</f>
        <v>632200000</v>
      </c>
      <c r="BG66" s="22">
        <f t="shared" si="164"/>
        <v>0</v>
      </c>
      <c r="BH66" s="22">
        <f t="shared" si="164"/>
        <v>0</v>
      </c>
      <c r="BI66" s="22">
        <f t="shared" si="164"/>
        <v>0</v>
      </c>
      <c r="BJ66" s="22">
        <f t="shared" si="164"/>
        <v>0</v>
      </c>
      <c r="BK66" s="22">
        <f t="shared" si="164"/>
        <v>0</v>
      </c>
      <c r="BL66" s="22">
        <f t="shared" si="164"/>
        <v>0</v>
      </c>
      <c r="BM66" s="22">
        <f t="shared" si="164"/>
        <v>80000000</v>
      </c>
      <c r="BN66" s="22">
        <f t="shared" si="126"/>
        <v>712200000</v>
      </c>
      <c r="BO66" s="22">
        <f t="shared" ref="BO66:BV66" si="165">SUM(BO67,BO70,BO73,BO76)</f>
        <v>632200000</v>
      </c>
      <c r="BP66" s="22">
        <f t="shared" si="165"/>
        <v>0</v>
      </c>
      <c r="BQ66" s="22">
        <f t="shared" si="165"/>
        <v>0</v>
      </c>
      <c r="BR66" s="22">
        <f t="shared" si="165"/>
        <v>0</v>
      </c>
      <c r="BS66" s="22">
        <f t="shared" si="165"/>
        <v>0</v>
      </c>
      <c r="BT66" s="22">
        <f t="shared" si="165"/>
        <v>0</v>
      </c>
      <c r="BU66" s="22">
        <f t="shared" si="165"/>
        <v>0</v>
      </c>
      <c r="BV66" s="22">
        <f t="shared" si="165"/>
        <v>80000000</v>
      </c>
      <c r="BW66" s="22">
        <f t="shared" si="127"/>
        <v>712200000</v>
      </c>
      <c r="BX66" s="22">
        <f t="shared" ref="BX66" si="166">SUM(BX67,BX70,BX73,BX76)</f>
        <v>712200000</v>
      </c>
      <c r="BY66" s="22">
        <f t="shared" si="53"/>
        <v>0</v>
      </c>
      <c r="BZ66" s="22"/>
    </row>
    <row r="67" spans="1:78" ht="63.75" outlineLevel="2" thickBot="1" x14ac:dyDescent="0.25">
      <c r="A67" s="25" t="s">
        <v>167</v>
      </c>
      <c r="B67" s="26">
        <f t="shared" si="23"/>
        <v>12</v>
      </c>
      <c r="C67" s="46" t="s">
        <v>168</v>
      </c>
      <c r="D67" s="28">
        <f>SUM(D68)</f>
        <v>54295000</v>
      </c>
      <c r="E67" s="28">
        <f>SUM(E68)</f>
        <v>0</v>
      </c>
      <c r="F67" s="54"/>
      <c r="G67" s="28">
        <f t="shared" si="0"/>
        <v>54295000</v>
      </c>
      <c r="H67" s="51"/>
      <c r="I67" s="28"/>
      <c r="J67" s="27">
        <f t="shared" ref="J67:N68" si="167">SUM(J68)</f>
        <v>56000000</v>
      </c>
      <c r="K67" s="27">
        <f t="shared" si="167"/>
        <v>0</v>
      </c>
      <c r="L67" s="27">
        <f t="shared" si="167"/>
        <v>0</v>
      </c>
      <c r="M67" s="27">
        <f t="shared" si="167"/>
        <v>0</v>
      </c>
      <c r="N67" s="27">
        <f t="shared" si="167"/>
        <v>0</v>
      </c>
      <c r="O67" s="27">
        <f t="shared" si="75"/>
        <v>56000000</v>
      </c>
      <c r="P67" s="29">
        <f t="shared" si="2"/>
        <v>1705000</v>
      </c>
      <c r="Q67" s="28"/>
      <c r="R67" s="27">
        <f t="shared" ref="R67:V68" si="168">SUM(R68)</f>
        <v>56000000</v>
      </c>
      <c r="S67" s="27">
        <f t="shared" si="168"/>
        <v>0</v>
      </c>
      <c r="T67" s="27">
        <f t="shared" si="168"/>
        <v>0</v>
      </c>
      <c r="U67" s="27">
        <f t="shared" si="168"/>
        <v>0</v>
      </c>
      <c r="V67" s="27">
        <f t="shared" si="168"/>
        <v>0</v>
      </c>
      <c r="W67" s="27">
        <f t="shared" si="76"/>
        <v>56000000</v>
      </c>
      <c r="X67" s="28"/>
      <c r="Y67" s="27">
        <f t="shared" ref="Y67:AN68" si="169">SUM(Y68)</f>
        <v>60000000</v>
      </c>
      <c r="Z67" s="27">
        <f t="shared" si="169"/>
        <v>0</v>
      </c>
      <c r="AA67" s="27">
        <f t="shared" si="169"/>
        <v>0</v>
      </c>
      <c r="AB67" s="27">
        <f t="shared" si="169"/>
        <v>0</v>
      </c>
      <c r="AC67" s="27">
        <f t="shared" si="169"/>
        <v>0</v>
      </c>
      <c r="AD67" s="27">
        <f t="shared" si="122"/>
        <v>60000000</v>
      </c>
      <c r="AE67" s="27">
        <f t="shared" si="169"/>
        <v>60000000</v>
      </c>
      <c r="AF67" s="27">
        <f t="shared" si="169"/>
        <v>0</v>
      </c>
      <c r="AG67" s="27">
        <f t="shared" si="169"/>
        <v>0</v>
      </c>
      <c r="AH67" s="27">
        <f t="shared" si="169"/>
        <v>0</v>
      </c>
      <c r="AI67" s="27">
        <f t="shared" si="169"/>
        <v>0</v>
      </c>
      <c r="AJ67" s="27">
        <f t="shared" si="169"/>
        <v>0</v>
      </c>
      <c r="AK67" s="27">
        <f t="shared" si="169"/>
        <v>0</v>
      </c>
      <c r="AL67" s="27">
        <f t="shared" si="169"/>
        <v>0</v>
      </c>
      <c r="AM67" s="27">
        <f t="shared" si="123"/>
        <v>60000000</v>
      </c>
      <c r="AN67" s="27">
        <f t="shared" si="169"/>
        <v>60000000</v>
      </c>
      <c r="AO67" s="27">
        <f t="shared" ref="AO67:AU68" si="170">SUM(AO68)</f>
        <v>0</v>
      </c>
      <c r="AP67" s="27">
        <f t="shared" si="170"/>
        <v>0</v>
      </c>
      <c r="AQ67" s="27">
        <f t="shared" si="170"/>
        <v>0</v>
      </c>
      <c r="AR67" s="27">
        <f t="shared" si="170"/>
        <v>0</v>
      </c>
      <c r="AS67" s="27">
        <f t="shared" si="170"/>
        <v>0</v>
      </c>
      <c r="AT67" s="27">
        <f t="shared" si="170"/>
        <v>0</v>
      </c>
      <c r="AU67" s="27">
        <f t="shared" si="170"/>
        <v>0</v>
      </c>
      <c r="AV67" s="27">
        <f t="shared" si="124"/>
        <v>60000000</v>
      </c>
      <c r="AW67" s="27">
        <f t="shared" ref="AW67:BL68" si="171">SUM(AW68)</f>
        <v>61200000</v>
      </c>
      <c r="AX67" s="27">
        <f t="shared" si="171"/>
        <v>0</v>
      </c>
      <c r="AY67" s="27">
        <f t="shared" si="171"/>
        <v>0</v>
      </c>
      <c r="AZ67" s="27">
        <f t="shared" si="171"/>
        <v>0</v>
      </c>
      <c r="BA67" s="27">
        <f t="shared" si="171"/>
        <v>0</v>
      </c>
      <c r="BB67" s="27">
        <f t="shared" si="171"/>
        <v>0</v>
      </c>
      <c r="BC67" s="27">
        <f t="shared" si="171"/>
        <v>0</v>
      </c>
      <c r="BD67" s="27">
        <f t="shared" si="171"/>
        <v>0</v>
      </c>
      <c r="BE67" s="27">
        <f t="shared" si="125"/>
        <v>61200000</v>
      </c>
      <c r="BF67" s="27">
        <f t="shared" si="171"/>
        <v>61200000</v>
      </c>
      <c r="BG67" s="27">
        <f t="shared" si="171"/>
        <v>0</v>
      </c>
      <c r="BH67" s="27">
        <f t="shared" si="171"/>
        <v>0</v>
      </c>
      <c r="BI67" s="27">
        <f t="shared" si="171"/>
        <v>0</v>
      </c>
      <c r="BJ67" s="27">
        <f t="shared" si="171"/>
        <v>0</v>
      </c>
      <c r="BK67" s="27">
        <f t="shared" si="171"/>
        <v>0</v>
      </c>
      <c r="BL67" s="27">
        <f t="shared" si="171"/>
        <v>0</v>
      </c>
      <c r="BM67" s="27">
        <f t="shared" ref="BG67:BM68" si="172">SUM(BM68)</f>
        <v>0</v>
      </c>
      <c r="BN67" s="27">
        <f t="shared" si="126"/>
        <v>61200000</v>
      </c>
      <c r="BO67" s="27">
        <f t="shared" ref="BO67:BX68" si="173">SUM(BO68)</f>
        <v>61200000</v>
      </c>
      <c r="BP67" s="27">
        <f t="shared" si="173"/>
        <v>0</v>
      </c>
      <c r="BQ67" s="27">
        <f t="shared" si="173"/>
        <v>0</v>
      </c>
      <c r="BR67" s="27">
        <f t="shared" si="173"/>
        <v>0</v>
      </c>
      <c r="BS67" s="27">
        <f t="shared" si="173"/>
        <v>0</v>
      </c>
      <c r="BT67" s="27">
        <f t="shared" si="173"/>
        <v>0</v>
      </c>
      <c r="BU67" s="27">
        <f t="shared" si="173"/>
        <v>0</v>
      </c>
      <c r="BV67" s="27">
        <f t="shared" si="173"/>
        <v>0</v>
      </c>
      <c r="BW67" s="27">
        <f t="shared" si="127"/>
        <v>61200000</v>
      </c>
      <c r="BX67" s="27">
        <f t="shared" si="173"/>
        <v>61200000</v>
      </c>
      <c r="BY67" s="27">
        <f t="shared" si="53"/>
        <v>0</v>
      </c>
      <c r="BZ67" s="27"/>
    </row>
    <row r="68" spans="1:78" ht="32.25" outlineLevel="3" collapsed="1" thickBot="1" x14ac:dyDescent="0.25">
      <c r="A68" s="30" t="s">
        <v>169</v>
      </c>
      <c r="B68" s="31">
        <f t="shared" si="23"/>
        <v>15</v>
      </c>
      <c r="C68" s="32" t="s">
        <v>170</v>
      </c>
      <c r="D68" s="34">
        <v>54295000</v>
      </c>
      <c r="E68" s="34"/>
      <c r="F68" s="55"/>
      <c r="G68" s="34">
        <f t="shared" si="0"/>
        <v>54295000</v>
      </c>
      <c r="H68" s="33"/>
      <c r="I68" s="34"/>
      <c r="J68" s="35">
        <f t="shared" si="167"/>
        <v>56000000</v>
      </c>
      <c r="K68" s="35">
        <f t="shared" si="167"/>
        <v>0</v>
      </c>
      <c r="L68" s="35">
        <f t="shared" si="167"/>
        <v>0</v>
      </c>
      <c r="M68" s="35">
        <f t="shared" si="167"/>
        <v>0</v>
      </c>
      <c r="N68" s="35">
        <f t="shared" si="167"/>
        <v>0</v>
      </c>
      <c r="O68" s="35">
        <f t="shared" si="75"/>
        <v>56000000</v>
      </c>
      <c r="P68" s="36">
        <f t="shared" si="2"/>
        <v>1705000</v>
      </c>
      <c r="Q68" s="34"/>
      <c r="R68" s="35">
        <f t="shared" si="168"/>
        <v>56000000</v>
      </c>
      <c r="S68" s="35">
        <f t="shared" si="168"/>
        <v>0</v>
      </c>
      <c r="T68" s="35">
        <f t="shared" si="168"/>
        <v>0</v>
      </c>
      <c r="U68" s="35">
        <f t="shared" si="168"/>
        <v>0</v>
      </c>
      <c r="V68" s="35">
        <f t="shared" si="168"/>
        <v>0</v>
      </c>
      <c r="W68" s="35">
        <f t="shared" si="76"/>
        <v>56000000</v>
      </c>
      <c r="X68" s="34"/>
      <c r="Y68" s="35">
        <v>60000000</v>
      </c>
      <c r="Z68" s="35">
        <f t="shared" si="169"/>
        <v>0</v>
      </c>
      <c r="AA68" s="35">
        <f t="shared" si="169"/>
        <v>0</v>
      </c>
      <c r="AB68" s="35">
        <f t="shared" si="169"/>
        <v>0</v>
      </c>
      <c r="AC68" s="35">
        <f t="shared" si="169"/>
        <v>0</v>
      </c>
      <c r="AD68" s="35">
        <f t="shared" si="122"/>
        <v>60000000</v>
      </c>
      <c r="AE68" s="35">
        <v>60000000</v>
      </c>
      <c r="AF68" s="35">
        <f t="shared" si="169"/>
        <v>0</v>
      </c>
      <c r="AG68" s="35">
        <f t="shared" si="169"/>
        <v>0</v>
      </c>
      <c r="AH68" s="35">
        <f t="shared" si="169"/>
        <v>0</v>
      </c>
      <c r="AI68" s="35">
        <f t="shared" si="169"/>
        <v>0</v>
      </c>
      <c r="AJ68" s="35">
        <f t="shared" si="169"/>
        <v>0</v>
      </c>
      <c r="AK68" s="35">
        <f t="shared" si="169"/>
        <v>0</v>
      </c>
      <c r="AL68" s="35">
        <f t="shared" si="169"/>
        <v>0</v>
      </c>
      <c r="AM68" s="35">
        <f t="shared" si="123"/>
        <v>60000000</v>
      </c>
      <c r="AN68" s="35">
        <v>60000000</v>
      </c>
      <c r="AO68" s="35">
        <f t="shared" si="170"/>
        <v>0</v>
      </c>
      <c r="AP68" s="35">
        <f t="shared" si="170"/>
        <v>0</v>
      </c>
      <c r="AQ68" s="35">
        <f t="shared" si="170"/>
        <v>0</v>
      </c>
      <c r="AR68" s="35">
        <f t="shared" si="170"/>
        <v>0</v>
      </c>
      <c r="AS68" s="35">
        <f t="shared" si="170"/>
        <v>0</v>
      </c>
      <c r="AT68" s="35">
        <f t="shared" si="170"/>
        <v>0</v>
      </c>
      <c r="AU68" s="35">
        <f t="shared" si="170"/>
        <v>0</v>
      </c>
      <c r="AV68" s="35">
        <f t="shared" si="124"/>
        <v>60000000</v>
      </c>
      <c r="AW68" s="35">
        <f>60000000+1200000</f>
        <v>61200000</v>
      </c>
      <c r="AX68" s="35">
        <f t="shared" si="171"/>
        <v>0</v>
      </c>
      <c r="AY68" s="35">
        <f t="shared" si="171"/>
        <v>0</v>
      </c>
      <c r="AZ68" s="35">
        <f t="shared" si="171"/>
        <v>0</v>
      </c>
      <c r="BA68" s="35">
        <f t="shared" si="171"/>
        <v>0</v>
      </c>
      <c r="BB68" s="35">
        <f t="shared" si="171"/>
        <v>0</v>
      </c>
      <c r="BC68" s="35">
        <f t="shared" si="171"/>
        <v>0</v>
      </c>
      <c r="BD68" s="35">
        <f t="shared" si="171"/>
        <v>0</v>
      </c>
      <c r="BE68" s="35">
        <f t="shared" si="125"/>
        <v>61200000</v>
      </c>
      <c r="BF68" s="35">
        <f>60000000+1200000</f>
        <v>61200000</v>
      </c>
      <c r="BG68" s="35">
        <f t="shared" si="172"/>
        <v>0</v>
      </c>
      <c r="BH68" s="35">
        <f t="shared" si="172"/>
        <v>0</v>
      </c>
      <c r="BI68" s="35">
        <f t="shared" si="172"/>
        <v>0</v>
      </c>
      <c r="BJ68" s="35">
        <f t="shared" si="172"/>
        <v>0</v>
      </c>
      <c r="BK68" s="35">
        <f t="shared" si="172"/>
        <v>0</v>
      </c>
      <c r="BL68" s="35">
        <f t="shared" si="172"/>
        <v>0</v>
      </c>
      <c r="BM68" s="35">
        <f t="shared" si="172"/>
        <v>0</v>
      </c>
      <c r="BN68" s="35">
        <f t="shared" si="126"/>
        <v>61200000</v>
      </c>
      <c r="BO68" s="35">
        <f>60000000+1200000</f>
        <v>61200000</v>
      </c>
      <c r="BP68" s="35">
        <f t="shared" si="173"/>
        <v>0</v>
      </c>
      <c r="BQ68" s="35">
        <f t="shared" si="173"/>
        <v>0</v>
      </c>
      <c r="BR68" s="35">
        <f t="shared" si="173"/>
        <v>0</v>
      </c>
      <c r="BS68" s="35">
        <f t="shared" si="173"/>
        <v>0</v>
      </c>
      <c r="BT68" s="35">
        <f t="shared" si="173"/>
        <v>0</v>
      </c>
      <c r="BU68" s="35">
        <f t="shared" si="173"/>
        <v>0</v>
      </c>
      <c r="BV68" s="35">
        <f t="shared" si="173"/>
        <v>0</v>
      </c>
      <c r="BW68" s="35">
        <f t="shared" si="127"/>
        <v>61200000</v>
      </c>
      <c r="BX68" s="35">
        <f>BW68</f>
        <v>61200000</v>
      </c>
      <c r="BY68" s="35">
        <f t="shared" si="53"/>
        <v>0</v>
      </c>
      <c r="BZ68" s="35"/>
    </row>
    <row r="69" spans="1:78" ht="15.75" hidden="1" outlineLevel="4" thickBot="1" x14ac:dyDescent="0.25">
      <c r="A69" s="37"/>
      <c r="B69" s="38">
        <f t="shared" si="23"/>
        <v>0</v>
      </c>
      <c r="C69" s="39"/>
      <c r="D69" s="41"/>
      <c r="E69" s="41"/>
      <c r="F69" s="41"/>
      <c r="G69" s="41">
        <f t="shared" ref="G69:G132" si="174">D69-E69</f>
        <v>0</v>
      </c>
      <c r="H69" s="40" t="s">
        <v>151</v>
      </c>
      <c r="I69" s="41">
        <v>2500</v>
      </c>
      <c r="J69" s="42">
        <v>56000000</v>
      </c>
      <c r="K69" s="42"/>
      <c r="L69" s="42"/>
      <c r="M69" s="42"/>
      <c r="N69" s="42"/>
      <c r="O69" s="42">
        <f t="shared" si="75"/>
        <v>56000000</v>
      </c>
      <c r="P69" s="43">
        <f t="shared" ref="P69:P132" si="175">O69-D69</f>
        <v>56000000</v>
      </c>
      <c r="Q69" s="41">
        <v>2500</v>
      </c>
      <c r="R69" s="42">
        <f>60000000-4000000</f>
        <v>56000000</v>
      </c>
      <c r="S69" s="42"/>
      <c r="T69" s="42"/>
      <c r="U69" s="42"/>
      <c r="V69" s="42"/>
      <c r="W69" s="42">
        <f t="shared" si="76"/>
        <v>56000000</v>
      </c>
      <c r="X69" s="41"/>
      <c r="Y69" s="42"/>
      <c r="Z69" s="42"/>
      <c r="AA69" s="42"/>
      <c r="AB69" s="42"/>
      <c r="AC69" s="42"/>
      <c r="AD69" s="42">
        <f t="shared" si="122"/>
        <v>0</v>
      </c>
      <c r="AE69" s="42"/>
      <c r="AF69" s="42"/>
      <c r="AG69" s="42"/>
      <c r="AH69" s="42"/>
      <c r="AI69" s="42"/>
      <c r="AJ69" s="42"/>
      <c r="AK69" s="42"/>
      <c r="AL69" s="42"/>
      <c r="AM69" s="42">
        <f t="shared" si="123"/>
        <v>0</v>
      </c>
      <c r="AN69" s="42"/>
      <c r="AO69" s="42"/>
      <c r="AP69" s="42"/>
      <c r="AQ69" s="42"/>
      <c r="AR69" s="42"/>
      <c r="AS69" s="42"/>
      <c r="AT69" s="42"/>
      <c r="AU69" s="42"/>
      <c r="AV69" s="42">
        <f t="shared" si="124"/>
        <v>0</v>
      </c>
      <c r="AW69" s="42"/>
      <c r="AX69" s="42"/>
      <c r="AY69" s="42"/>
      <c r="AZ69" s="42"/>
      <c r="BA69" s="42"/>
      <c r="BB69" s="42"/>
      <c r="BC69" s="42"/>
      <c r="BD69" s="42"/>
      <c r="BE69" s="42">
        <f t="shared" si="125"/>
        <v>0</v>
      </c>
      <c r="BF69" s="42"/>
      <c r="BG69" s="42"/>
      <c r="BH69" s="42"/>
      <c r="BI69" s="42"/>
      <c r="BJ69" s="42"/>
      <c r="BK69" s="42"/>
      <c r="BL69" s="42"/>
      <c r="BM69" s="42"/>
      <c r="BN69" s="42">
        <f t="shared" si="126"/>
        <v>0</v>
      </c>
      <c r="BO69" s="42"/>
      <c r="BP69" s="42"/>
      <c r="BQ69" s="42"/>
      <c r="BR69" s="42"/>
      <c r="BS69" s="42"/>
      <c r="BT69" s="42"/>
      <c r="BU69" s="42"/>
      <c r="BV69" s="42"/>
      <c r="BW69" s="42">
        <f t="shared" si="127"/>
        <v>0</v>
      </c>
      <c r="BX69" s="42"/>
      <c r="BY69" s="42">
        <f t="shared" si="53"/>
        <v>0</v>
      </c>
      <c r="BZ69" s="42"/>
    </row>
    <row r="70" spans="1:78" ht="48" outlineLevel="2" thickBot="1" x14ac:dyDescent="0.25">
      <c r="A70" s="25" t="s">
        <v>171</v>
      </c>
      <c r="B70" s="26">
        <f t="shared" si="23"/>
        <v>12</v>
      </c>
      <c r="C70" s="46" t="s">
        <v>172</v>
      </c>
      <c r="D70" s="28">
        <f>SUM(D71)</f>
        <v>13955000</v>
      </c>
      <c r="E70" s="28">
        <f>SUM(E71)</f>
        <v>0</v>
      </c>
      <c r="F70" s="54"/>
      <c r="G70" s="28">
        <f t="shared" si="174"/>
        <v>13955000</v>
      </c>
      <c r="H70" s="51"/>
      <c r="I70" s="28"/>
      <c r="J70" s="27">
        <f t="shared" ref="J70:N71" si="176">SUM(J71)</f>
        <v>15000000</v>
      </c>
      <c r="K70" s="27">
        <f t="shared" si="176"/>
        <v>0</v>
      </c>
      <c r="L70" s="27">
        <f t="shared" si="176"/>
        <v>0</v>
      </c>
      <c r="M70" s="27">
        <f t="shared" si="176"/>
        <v>0</v>
      </c>
      <c r="N70" s="27">
        <f t="shared" si="176"/>
        <v>0</v>
      </c>
      <c r="O70" s="27">
        <f t="shared" si="75"/>
        <v>15000000</v>
      </c>
      <c r="P70" s="29">
        <f t="shared" si="175"/>
        <v>1045000</v>
      </c>
      <c r="Q70" s="28"/>
      <c r="R70" s="27">
        <f t="shared" ref="R70:V71" si="177">SUM(R71)</f>
        <v>15000000</v>
      </c>
      <c r="S70" s="27">
        <f t="shared" si="177"/>
        <v>0</v>
      </c>
      <c r="T70" s="27">
        <f t="shared" si="177"/>
        <v>0</v>
      </c>
      <c r="U70" s="27">
        <f t="shared" si="177"/>
        <v>0</v>
      </c>
      <c r="V70" s="27">
        <f t="shared" si="177"/>
        <v>0</v>
      </c>
      <c r="W70" s="27">
        <f t="shared" si="76"/>
        <v>15000000</v>
      </c>
      <c r="X70" s="28"/>
      <c r="Y70" s="27">
        <f t="shared" ref="Y70:AN71" si="178">SUM(Y71)</f>
        <v>0</v>
      </c>
      <c r="Z70" s="27">
        <f t="shared" si="178"/>
        <v>0</v>
      </c>
      <c r="AA70" s="27">
        <f t="shared" si="178"/>
        <v>0</v>
      </c>
      <c r="AB70" s="27">
        <f t="shared" si="178"/>
        <v>0</v>
      </c>
      <c r="AC70" s="27">
        <f t="shared" si="178"/>
        <v>0</v>
      </c>
      <c r="AD70" s="27">
        <f t="shared" si="122"/>
        <v>0</v>
      </c>
      <c r="AE70" s="27">
        <f t="shared" si="178"/>
        <v>0</v>
      </c>
      <c r="AF70" s="27">
        <f t="shared" si="178"/>
        <v>0</v>
      </c>
      <c r="AG70" s="27">
        <f t="shared" si="178"/>
        <v>0</v>
      </c>
      <c r="AH70" s="27">
        <f t="shared" si="178"/>
        <v>0</v>
      </c>
      <c r="AI70" s="27">
        <f t="shared" si="178"/>
        <v>0</v>
      </c>
      <c r="AJ70" s="27">
        <f t="shared" si="178"/>
        <v>0</v>
      </c>
      <c r="AK70" s="27">
        <f t="shared" si="178"/>
        <v>0</v>
      </c>
      <c r="AL70" s="27">
        <f t="shared" si="178"/>
        <v>0</v>
      </c>
      <c r="AM70" s="27">
        <f t="shared" si="123"/>
        <v>0</v>
      </c>
      <c r="AN70" s="27">
        <f t="shared" si="178"/>
        <v>0</v>
      </c>
      <c r="AO70" s="27">
        <f t="shared" ref="AN70:AU71" si="179">SUM(AO71)</f>
        <v>0</v>
      </c>
      <c r="AP70" s="27">
        <f t="shared" si="179"/>
        <v>0</v>
      </c>
      <c r="AQ70" s="27">
        <f t="shared" si="179"/>
        <v>0</v>
      </c>
      <c r="AR70" s="27">
        <f t="shared" si="179"/>
        <v>0</v>
      </c>
      <c r="AS70" s="27">
        <f t="shared" si="179"/>
        <v>0</v>
      </c>
      <c r="AT70" s="27">
        <f t="shared" si="179"/>
        <v>0</v>
      </c>
      <c r="AU70" s="27">
        <f t="shared" si="179"/>
        <v>0</v>
      </c>
      <c r="AV70" s="27">
        <f t="shared" si="124"/>
        <v>0</v>
      </c>
      <c r="AW70" s="27">
        <f t="shared" ref="AW70:BL71" si="180">SUM(AW71)</f>
        <v>0</v>
      </c>
      <c r="AX70" s="27">
        <f t="shared" si="180"/>
        <v>0</v>
      </c>
      <c r="AY70" s="27">
        <f t="shared" si="180"/>
        <v>0</v>
      </c>
      <c r="AZ70" s="27">
        <f t="shared" si="180"/>
        <v>0</v>
      </c>
      <c r="BA70" s="27">
        <f t="shared" si="180"/>
        <v>0</v>
      </c>
      <c r="BB70" s="27">
        <f t="shared" si="180"/>
        <v>0</v>
      </c>
      <c r="BC70" s="27">
        <f t="shared" si="180"/>
        <v>0</v>
      </c>
      <c r="BD70" s="27">
        <f t="shared" si="180"/>
        <v>0</v>
      </c>
      <c r="BE70" s="27">
        <f t="shared" si="125"/>
        <v>0</v>
      </c>
      <c r="BF70" s="27">
        <f t="shared" si="180"/>
        <v>0</v>
      </c>
      <c r="BG70" s="27">
        <f t="shared" si="180"/>
        <v>0</v>
      </c>
      <c r="BH70" s="27">
        <f t="shared" si="180"/>
        <v>0</v>
      </c>
      <c r="BI70" s="27">
        <f t="shared" si="180"/>
        <v>0</v>
      </c>
      <c r="BJ70" s="27">
        <f t="shared" si="180"/>
        <v>0</v>
      </c>
      <c r="BK70" s="27">
        <f t="shared" si="180"/>
        <v>0</v>
      </c>
      <c r="BL70" s="27">
        <f t="shared" si="180"/>
        <v>0</v>
      </c>
      <c r="BM70" s="27">
        <f t="shared" ref="BF70:BM71" si="181">SUM(BM71)</f>
        <v>0</v>
      </c>
      <c r="BN70" s="27">
        <f t="shared" si="126"/>
        <v>0</v>
      </c>
      <c r="BO70" s="27">
        <f t="shared" ref="BO70:BX71" si="182">SUM(BO71)</f>
        <v>0</v>
      </c>
      <c r="BP70" s="27">
        <f t="shared" si="182"/>
        <v>0</v>
      </c>
      <c r="BQ70" s="27">
        <f t="shared" si="182"/>
        <v>0</v>
      </c>
      <c r="BR70" s="27">
        <f t="shared" si="182"/>
        <v>0</v>
      </c>
      <c r="BS70" s="27">
        <f t="shared" si="182"/>
        <v>0</v>
      </c>
      <c r="BT70" s="27">
        <f t="shared" si="182"/>
        <v>0</v>
      </c>
      <c r="BU70" s="27">
        <f t="shared" si="182"/>
        <v>0</v>
      </c>
      <c r="BV70" s="27">
        <f t="shared" si="182"/>
        <v>0</v>
      </c>
      <c r="BW70" s="27">
        <f t="shared" si="127"/>
        <v>0</v>
      </c>
      <c r="BX70" s="27">
        <f t="shared" si="182"/>
        <v>0</v>
      </c>
      <c r="BY70" s="27">
        <f t="shared" si="53"/>
        <v>0</v>
      </c>
      <c r="BZ70" s="27"/>
    </row>
    <row r="71" spans="1:78" ht="48" outlineLevel="3" collapsed="1" thickBot="1" x14ac:dyDescent="0.25">
      <c r="A71" s="30" t="s">
        <v>173</v>
      </c>
      <c r="B71" s="31">
        <f t="shared" si="23"/>
        <v>15</v>
      </c>
      <c r="C71" s="32" t="s">
        <v>174</v>
      </c>
      <c r="D71" s="34">
        <v>13955000</v>
      </c>
      <c r="E71" s="34"/>
      <c r="F71" s="55"/>
      <c r="G71" s="34">
        <f t="shared" si="174"/>
        <v>13955000</v>
      </c>
      <c r="H71" s="33"/>
      <c r="I71" s="34"/>
      <c r="J71" s="35">
        <f t="shared" si="176"/>
        <v>15000000</v>
      </c>
      <c r="K71" s="35">
        <f t="shared" si="176"/>
        <v>0</v>
      </c>
      <c r="L71" s="35">
        <f t="shared" si="176"/>
        <v>0</v>
      </c>
      <c r="M71" s="35">
        <f t="shared" si="176"/>
        <v>0</v>
      </c>
      <c r="N71" s="35">
        <f t="shared" si="176"/>
        <v>0</v>
      </c>
      <c r="O71" s="35">
        <f t="shared" si="75"/>
        <v>15000000</v>
      </c>
      <c r="P71" s="36">
        <f t="shared" si="175"/>
        <v>1045000</v>
      </c>
      <c r="Q71" s="34"/>
      <c r="R71" s="35">
        <f t="shared" si="177"/>
        <v>15000000</v>
      </c>
      <c r="S71" s="35">
        <f t="shared" si="177"/>
        <v>0</v>
      </c>
      <c r="T71" s="35">
        <f t="shared" si="177"/>
        <v>0</v>
      </c>
      <c r="U71" s="35">
        <f t="shared" si="177"/>
        <v>0</v>
      </c>
      <c r="V71" s="35">
        <f t="shared" si="177"/>
        <v>0</v>
      </c>
      <c r="W71" s="35">
        <f t="shared" si="76"/>
        <v>15000000</v>
      </c>
      <c r="X71" s="34"/>
      <c r="Y71" s="35">
        <f t="shared" si="178"/>
        <v>0</v>
      </c>
      <c r="Z71" s="35">
        <f t="shared" si="178"/>
        <v>0</v>
      </c>
      <c r="AA71" s="35">
        <f t="shared" si="178"/>
        <v>0</v>
      </c>
      <c r="AB71" s="35">
        <f t="shared" si="178"/>
        <v>0</v>
      </c>
      <c r="AC71" s="35">
        <f t="shared" si="178"/>
        <v>0</v>
      </c>
      <c r="AD71" s="35">
        <f t="shared" si="122"/>
        <v>0</v>
      </c>
      <c r="AE71" s="35">
        <f t="shared" si="178"/>
        <v>0</v>
      </c>
      <c r="AF71" s="35">
        <f t="shared" si="178"/>
        <v>0</v>
      </c>
      <c r="AG71" s="35">
        <f t="shared" si="178"/>
        <v>0</v>
      </c>
      <c r="AH71" s="35">
        <f t="shared" si="178"/>
        <v>0</v>
      </c>
      <c r="AI71" s="35">
        <f t="shared" si="178"/>
        <v>0</v>
      </c>
      <c r="AJ71" s="35">
        <f t="shared" si="178"/>
        <v>0</v>
      </c>
      <c r="AK71" s="35">
        <f t="shared" si="178"/>
        <v>0</v>
      </c>
      <c r="AL71" s="35">
        <f t="shared" si="178"/>
        <v>0</v>
      </c>
      <c r="AM71" s="35">
        <f t="shared" si="123"/>
        <v>0</v>
      </c>
      <c r="AN71" s="35">
        <f t="shared" si="179"/>
        <v>0</v>
      </c>
      <c r="AO71" s="35">
        <f t="shared" si="179"/>
        <v>0</v>
      </c>
      <c r="AP71" s="35">
        <f t="shared" si="179"/>
        <v>0</v>
      </c>
      <c r="AQ71" s="35">
        <f t="shared" si="179"/>
        <v>0</v>
      </c>
      <c r="AR71" s="35">
        <f t="shared" si="179"/>
        <v>0</v>
      </c>
      <c r="AS71" s="35">
        <f t="shared" si="179"/>
        <v>0</v>
      </c>
      <c r="AT71" s="35">
        <f t="shared" si="179"/>
        <v>0</v>
      </c>
      <c r="AU71" s="35">
        <f t="shared" si="179"/>
        <v>0</v>
      </c>
      <c r="AV71" s="35">
        <f t="shared" si="124"/>
        <v>0</v>
      </c>
      <c r="AW71" s="35">
        <f t="shared" si="180"/>
        <v>0</v>
      </c>
      <c r="AX71" s="35">
        <f t="shared" si="180"/>
        <v>0</v>
      </c>
      <c r="AY71" s="35">
        <f t="shared" si="180"/>
        <v>0</v>
      </c>
      <c r="AZ71" s="35">
        <f t="shared" si="180"/>
        <v>0</v>
      </c>
      <c r="BA71" s="35">
        <f t="shared" si="180"/>
        <v>0</v>
      </c>
      <c r="BB71" s="35">
        <f t="shared" si="180"/>
        <v>0</v>
      </c>
      <c r="BC71" s="35">
        <f t="shared" si="180"/>
        <v>0</v>
      </c>
      <c r="BD71" s="35">
        <f t="shared" si="180"/>
        <v>0</v>
      </c>
      <c r="BE71" s="35">
        <f t="shared" si="125"/>
        <v>0</v>
      </c>
      <c r="BF71" s="35">
        <f t="shared" si="181"/>
        <v>0</v>
      </c>
      <c r="BG71" s="35">
        <f t="shared" si="181"/>
        <v>0</v>
      </c>
      <c r="BH71" s="35">
        <f t="shared" si="181"/>
        <v>0</v>
      </c>
      <c r="BI71" s="35">
        <f t="shared" si="181"/>
        <v>0</v>
      </c>
      <c r="BJ71" s="35">
        <f t="shared" si="181"/>
        <v>0</v>
      </c>
      <c r="BK71" s="35">
        <f t="shared" si="181"/>
        <v>0</v>
      </c>
      <c r="BL71" s="35">
        <f t="shared" si="181"/>
        <v>0</v>
      </c>
      <c r="BM71" s="35">
        <f t="shared" si="181"/>
        <v>0</v>
      </c>
      <c r="BN71" s="35">
        <f t="shared" si="126"/>
        <v>0</v>
      </c>
      <c r="BO71" s="35">
        <f t="shared" si="182"/>
        <v>0</v>
      </c>
      <c r="BP71" s="35">
        <f t="shared" si="182"/>
        <v>0</v>
      </c>
      <c r="BQ71" s="35">
        <f t="shared" si="182"/>
        <v>0</v>
      </c>
      <c r="BR71" s="35">
        <f t="shared" si="182"/>
        <v>0</v>
      </c>
      <c r="BS71" s="35">
        <f t="shared" si="182"/>
        <v>0</v>
      </c>
      <c r="BT71" s="35">
        <f t="shared" si="182"/>
        <v>0</v>
      </c>
      <c r="BU71" s="35">
        <f t="shared" si="182"/>
        <v>0</v>
      </c>
      <c r="BV71" s="35">
        <f t="shared" si="182"/>
        <v>0</v>
      </c>
      <c r="BW71" s="35">
        <f t="shared" si="127"/>
        <v>0</v>
      </c>
      <c r="BX71" s="35">
        <f>BW71</f>
        <v>0</v>
      </c>
      <c r="BY71" s="35">
        <f t="shared" si="53"/>
        <v>0</v>
      </c>
      <c r="BZ71" s="35"/>
    </row>
    <row r="72" spans="1:78" ht="15.75" hidden="1" outlineLevel="4" thickBot="1" x14ac:dyDescent="0.25">
      <c r="A72" s="37"/>
      <c r="B72" s="38">
        <f t="shared" si="23"/>
        <v>0</v>
      </c>
      <c r="C72" s="39"/>
      <c r="D72" s="41"/>
      <c r="E72" s="41"/>
      <c r="F72" s="41"/>
      <c r="G72" s="41">
        <f t="shared" si="174"/>
        <v>0</v>
      </c>
      <c r="H72" s="40" t="s">
        <v>53</v>
      </c>
      <c r="I72" s="41">
        <v>6</v>
      </c>
      <c r="J72" s="42">
        <v>15000000</v>
      </c>
      <c r="K72" s="42"/>
      <c r="L72" s="42"/>
      <c r="M72" s="42"/>
      <c r="N72" s="42"/>
      <c r="O72" s="42">
        <f t="shared" si="75"/>
        <v>15000000</v>
      </c>
      <c r="P72" s="43">
        <f t="shared" si="175"/>
        <v>15000000</v>
      </c>
      <c r="Q72" s="41">
        <v>0</v>
      </c>
      <c r="R72" s="42">
        <v>15000000</v>
      </c>
      <c r="S72" s="42"/>
      <c r="T72" s="42"/>
      <c r="U72" s="42"/>
      <c r="V72" s="42"/>
      <c r="W72" s="42">
        <f t="shared" si="76"/>
        <v>15000000</v>
      </c>
      <c r="X72" s="41">
        <v>0</v>
      </c>
      <c r="Y72" s="42"/>
      <c r="Z72" s="42"/>
      <c r="AA72" s="42"/>
      <c r="AB72" s="42"/>
      <c r="AC72" s="42"/>
      <c r="AD72" s="42">
        <f t="shared" si="122"/>
        <v>0</v>
      </c>
      <c r="AE72" s="42"/>
      <c r="AF72" s="42"/>
      <c r="AG72" s="42"/>
      <c r="AH72" s="42"/>
      <c r="AI72" s="42"/>
      <c r="AJ72" s="42"/>
      <c r="AK72" s="42"/>
      <c r="AL72" s="42"/>
      <c r="AM72" s="42">
        <f t="shared" si="123"/>
        <v>0</v>
      </c>
      <c r="AN72" s="42"/>
      <c r="AO72" s="42"/>
      <c r="AP72" s="42"/>
      <c r="AQ72" s="42"/>
      <c r="AR72" s="42"/>
      <c r="AS72" s="42"/>
      <c r="AT72" s="42"/>
      <c r="AU72" s="42"/>
      <c r="AV72" s="42">
        <f t="shared" si="124"/>
        <v>0</v>
      </c>
      <c r="AW72" s="42"/>
      <c r="AX72" s="42"/>
      <c r="AY72" s="42"/>
      <c r="AZ72" s="42"/>
      <c r="BA72" s="42"/>
      <c r="BB72" s="42"/>
      <c r="BC72" s="42"/>
      <c r="BD72" s="42"/>
      <c r="BE72" s="42">
        <f t="shared" si="125"/>
        <v>0</v>
      </c>
      <c r="BF72" s="42"/>
      <c r="BG72" s="42"/>
      <c r="BH72" s="42"/>
      <c r="BI72" s="42"/>
      <c r="BJ72" s="42"/>
      <c r="BK72" s="42"/>
      <c r="BL72" s="42"/>
      <c r="BM72" s="42"/>
      <c r="BN72" s="42">
        <f t="shared" si="126"/>
        <v>0</v>
      </c>
      <c r="BO72" s="42"/>
      <c r="BP72" s="42"/>
      <c r="BQ72" s="42"/>
      <c r="BR72" s="42"/>
      <c r="BS72" s="42"/>
      <c r="BT72" s="42"/>
      <c r="BU72" s="42"/>
      <c r="BV72" s="42"/>
      <c r="BW72" s="42">
        <f t="shared" si="127"/>
        <v>0</v>
      </c>
      <c r="BX72" s="42"/>
      <c r="BY72" s="42">
        <f t="shared" si="53"/>
        <v>0</v>
      </c>
      <c r="BZ72" s="42"/>
    </row>
    <row r="73" spans="1:78" ht="48" outlineLevel="2" thickBot="1" x14ac:dyDescent="0.25">
      <c r="A73" s="25" t="s">
        <v>175</v>
      </c>
      <c r="B73" s="26">
        <f t="shared" ref="B73:B137" si="183">LEN(A73)</f>
        <v>12</v>
      </c>
      <c r="C73" s="46" t="s">
        <v>176</v>
      </c>
      <c r="D73" s="28">
        <f>SUM(D74)</f>
        <v>32820000</v>
      </c>
      <c r="E73" s="28">
        <f>SUM(E74)</f>
        <v>0</v>
      </c>
      <c r="F73" s="54"/>
      <c r="G73" s="28">
        <f t="shared" si="174"/>
        <v>32820000</v>
      </c>
      <c r="H73" s="51"/>
      <c r="I73" s="28"/>
      <c r="J73" s="27">
        <f t="shared" ref="J73:N74" si="184">SUM(J74)</f>
        <v>33910000</v>
      </c>
      <c r="K73" s="27">
        <f t="shared" si="184"/>
        <v>0</v>
      </c>
      <c r="L73" s="27">
        <f t="shared" si="184"/>
        <v>0</v>
      </c>
      <c r="M73" s="27">
        <f t="shared" si="184"/>
        <v>0</v>
      </c>
      <c r="N73" s="27">
        <f t="shared" si="184"/>
        <v>0</v>
      </c>
      <c r="O73" s="27">
        <f t="shared" si="75"/>
        <v>33910000</v>
      </c>
      <c r="P73" s="29">
        <f t="shared" si="175"/>
        <v>1090000</v>
      </c>
      <c r="Q73" s="28"/>
      <c r="R73" s="27">
        <f t="shared" ref="R73:V74" si="185">SUM(R74)</f>
        <v>35000000</v>
      </c>
      <c r="S73" s="27">
        <f t="shared" si="185"/>
        <v>0</v>
      </c>
      <c r="T73" s="27">
        <f t="shared" si="185"/>
        <v>0</v>
      </c>
      <c r="U73" s="27">
        <f t="shared" si="185"/>
        <v>0</v>
      </c>
      <c r="V73" s="27">
        <f t="shared" si="185"/>
        <v>0</v>
      </c>
      <c r="W73" s="27">
        <f t="shared" si="76"/>
        <v>35000000</v>
      </c>
      <c r="X73" s="28"/>
      <c r="Y73" s="27">
        <f t="shared" ref="Y73:AN74" si="186">SUM(Y74)</f>
        <v>35000000</v>
      </c>
      <c r="Z73" s="27">
        <f t="shared" si="186"/>
        <v>0</v>
      </c>
      <c r="AA73" s="27">
        <f t="shared" si="186"/>
        <v>0</v>
      </c>
      <c r="AB73" s="27">
        <f t="shared" si="186"/>
        <v>0</v>
      </c>
      <c r="AC73" s="27">
        <f t="shared" si="186"/>
        <v>0</v>
      </c>
      <c r="AD73" s="27">
        <f t="shared" si="122"/>
        <v>35000000</v>
      </c>
      <c r="AE73" s="27">
        <f t="shared" si="186"/>
        <v>35000000</v>
      </c>
      <c r="AF73" s="27">
        <f t="shared" si="186"/>
        <v>0</v>
      </c>
      <c r="AG73" s="27">
        <f t="shared" si="186"/>
        <v>0</v>
      </c>
      <c r="AH73" s="27">
        <f t="shared" si="186"/>
        <v>0</v>
      </c>
      <c r="AI73" s="27">
        <f t="shared" si="186"/>
        <v>0</v>
      </c>
      <c r="AJ73" s="27">
        <f t="shared" si="186"/>
        <v>0</v>
      </c>
      <c r="AK73" s="27">
        <f t="shared" si="186"/>
        <v>0</v>
      </c>
      <c r="AL73" s="27">
        <f t="shared" si="186"/>
        <v>0</v>
      </c>
      <c r="AM73" s="27">
        <f t="shared" si="123"/>
        <v>35000000</v>
      </c>
      <c r="AN73" s="27">
        <f t="shared" si="186"/>
        <v>35000000</v>
      </c>
      <c r="AO73" s="27">
        <f t="shared" ref="AN73:AU74" si="187">SUM(AO74)</f>
        <v>0</v>
      </c>
      <c r="AP73" s="27">
        <f t="shared" si="187"/>
        <v>0</v>
      </c>
      <c r="AQ73" s="27">
        <f t="shared" si="187"/>
        <v>0</v>
      </c>
      <c r="AR73" s="27">
        <f t="shared" si="187"/>
        <v>0</v>
      </c>
      <c r="AS73" s="27">
        <f t="shared" si="187"/>
        <v>0</v>
      </c>
      <c r="AT73" s="27">
        <f t="shared" si="187"/>
        <v>0</v>
      </c>
      <c r="AU73" s="27">
        <f t="shared" si="187"/>
        <v>0</v>
      </c>
      <c r="AV73" s="27">
        <f t="shared" si="124"/>
        <v>35000000</v>
      </c>
      <c r="AW73" s="27">
        <f t="shared" ref="AW73:BL74" si="188">SUM(AW74)</f>
        <v>35000000</v>
      </c>
      <c r="AX73" s="27">
        <f t="shared" si="188"/>
        <v>0</v>
      </c>
      <c r="AY73" s="27">
        <f t="shared" si="188"/>
        <v>0</v>
      </c>
      <c r="AZ73" s="27">
        <f t="shared" si="188"/>
        <v>0</v>
      </c>
      <c r="BA73" s="27">
        <f t="shared" si="188"/>
        <v>0</v>
      </c>
      <c r="BB73" s="27">
        <f t="shared" si="188"/>
        <v>0</v>
      </c>
      <c r="BC73" s="27">
        <f t="shared" si="188"/>
        <v>0</v>
      </c>
      <c r="BD73" s="27">
        <f t="shared" si="188"/>
        <v>0</v>
      </c>
      <c r="BE73" s="27">
        <f t="shared" si="125"/>
        <v>35000000</v>
      </c>
      <c r="BF73" s="27">
        <f t="shared" si="188"/>
        <v>35000000</v>
      </c>
      <c r="BG73" s="27">
        <f t="shared" si="188"/>
        <v>0</v>
      </c>
      <c r="BH73" s="27">
        <f t="shared" si="188"/>
        <v>0</v>
      </c>
      <c r="BI73" s="27">
        <f t="shared" si="188"/>
        <v>0</v>
      </c>
      <c r="BJ73" s="27">
        <f t="shared" si="188"/>
        <v>0</v>
      </c>
      <c r="BK73" s="27">
        <f t="shared" si="188"/>
        <v>0</v>
      </c>
      <c r="BL73" s="27">
        <f t="shared" si="188"/>
        <v>0</v>
      </c>
      <c r="BM73" s="27">
        <f t="shared" ref="BF73:BM74" si="189">SUM(BM74)</f>
        <v>0</v>
      </c>
      <c r="BN73" s="27">
        <f t="shared" si="126"/>
        <v>35000000</v>
      </c>
      <c r="BO73" s="27">
        <f t="shared" ref="BO73:BX74" si="190">SUM(BO74)</f>
        <v>35000000</v>
      </c>
      <c r="BP73" s="27">
        <f t="shared" si="190"/>
        <v>0</v>
      </c>
      <c r="BQ73" s="27">
        <f t="shared" si="190"/>
        <v>0</v>
      </c>
      <c r="BR73" s="27">
        <f t="shared" si="190"/>
        <v>0</v>
      </c>
      <c r="BS73" s="27">
        <f t="shared" si="190"/>
        <v>0</v>
      </c>
      <c r="BT73" s="27">
        <f t="shared" si="190"/>
        <v>0</v>
      </c>
      <c r="BU73" s="27">
        <f t="shared" si="190"/>
        <v>0</v>
      </c>
      <c r="BV73" s="27">
        <f t="shared" si="190"/>
        <v>0</v>
      </c>
      <c r="BW73" s="27">
        <f t="shared" si="127"/>
        <v>35000000</v>
      </c>
      <c r="BX73" s="27">
        <f t="shared" si="190"/>
        <v>35000000</v>
      </c>
      <c r="BY73" s="27">
        <f t="shared" si="53"/>
        <v>0</v>
      </c>
      <c r="BZ73" s="27"/>
    </row>
    <row r="74" spans="1:78" ht="16.5" outlineLevel="3" collapsed="1" thickBot="1" x14ac:dyDescent="0.25">
      <c r="A74" s="30" t="s">
        <v>177</v>
      </c>
      <c r="B74" s="31">
        <f t="shared" si="183"/>
        <v>15</v>
      </c>
      <c r="C74" s="32" t="s">
        <v>178</v>
      </c>
      <c r="D74" s="34">
        <v>32820000</v>
      </c>
      <c r="E74" s="34"/>
      <c r="F74" s="55"/>
      <c r="G74" s="34">
        <f t="shared" si="174"/>
        <v>32820000</v>
      </c>
      <c r="H74" s="33"/>
      <c r="I74" s="34"/>
      <c r="J74" s="35">
        <f t="shared" si="184"/>
        <v>33910000</v>
      </c>
      <c r="K74" s="35">
        <f t="shared" si="184"/>
        <v>0</v>
      </c>
      <c r="L74" s="35">
        <f t="shared" si="184"/>
        <v>0</v>
      </c>
      <c r="M74" s="35">
        <f t="shared" si="184"/>
        <v>0</v>
      </c>
      <c r="N74" s="35">
        <f t="shared" si="184"/>
        <v>0</v>
      </c>
      <c r="O74" s="35">
        <f t="shared" si="75"/>
        <v>33910000</v>
      </c>
      <c r="P74" s="36">
        <f t="shared" si="175"/>
        <v>1090000</v>
      </c>
      <c r="Q74" s="34"/>
      <c r="R74" s="35">
        <f t="shared" si="185"/>
        <v>35000000</v>
      </c>
      <c r="S74" s="35">
        <f t="shared" si="185"/>
        <v>0</v>
      </c>
      <c r="T74" s="35">
        <f t="shared" si="185"/>
        <v>0</v>
      </c>
      <c r="U74" s="35">
        <f t="shared" si="185"/>
        <v>0</v>
      </c>
      <c r="V74" s="35">
        <f t="shared" si="185"/>
        <v>0</v>
      </c>
      <c r="W74" s="35">
        <f t="shared" si="76"/>
        <v>35000000</v>
      </c>
      <c r="X74" s="34"/>
      <c r="Y74" s="35">
        <f t="shared" si="186"/>
        <v>35000000</v>
      </c>
      <c r="Z74" s="35">
        <f t="shared" si="186"/>
        <v>0</v>
      </c>
      <c r="AA74" s="35">
        <f t="shared" si="186"/>
        <v>0</v>
      </c>
      <c r="AB74" s="35">
        <f t="shared" si="186"/>
        <v>0</v>
      </c>
      <c r="AC74" s="35">
        <f t="shared" si="186"/>
        <v>0</v>
      </c>
      <c r="AD74" s="35">
        <f t="shared" si="122"/>
        <v>35000000</v>
      </c>
      <c r="AE74" s="35">
        <f t="shared" si="186"/>
        <v>35000000</v>
      </c>
      <c r="AF74" s="35">
        <f t="shared" si="186"/>
        <v>0</v>
      </c>
      <c r="AG74" s="35">
        <f t="shared" si="186"/>
        <v>0</v>
      </c>
      <c r="AH74" s="35">
        <f t="shared" si="186"/>
        <v>0</v>
      </c>
      <c r="AI74" s="35">
        <f t="shared" si="186"/>
        <v>0</v>
      </c>
      <c r="AJ74" s="35">
        <f t="shared" si="186"/>
        <v>0</v>
      </c>
      <c r="AK74" s="35">
        <f t="shared" si="186"/>
        <v>0</v>
      </c>
      <c r="AL74" s="35">
        <f t="shared" si="186"/>
        <v>0</v>
      </c>
      <c r="AM74" s="35">
        <f t="shared" si="123"/>
        <v>35000000</v>
      </c>
      <c r="AN74" s="35">
        <f t="shared" si="187"/>
        <v>35000000</v>
      </c>
      <c r="AO74" s="35">
        <f t="shared" si="187"/>
        <v>0</v>
      </c>
      <c r="AP74" s="35">
        <f t="shared" si="187"/>
        <v>0</v>
      </c>
      <c r="AQ74" s="35">
        <f t="shared" si="187"/>
        <v>0</v>
      </c>
      <c r="AR74" s="35">
        <f t="shared" si="187"/>
        <v>0</v>
      </c>
      <c r="AS74" s="35">
        <f t="shared" si="187"/>
        <v>0</v>
      </c>
      <c r="AT74" s="35">
        <f t="shared" si="187"/>
        <v>0</v>
      </c>
      <c r="AU74" s="35">
        <f t="shared" si="187"/>
        <v>0</v>
      </c>
      <c r="AV74" s="35">
        <f t="shared" si="124"/>
        <v>35000000</v>
      </c>
      <c r="AW74" s="35">
        <f t="shared" si="188"/>
        <v>35000000</v>
      </c>
      <c r="AX74" s="35">
        <f t="shared" si="188"/>
        <v>0</v>
      </c>
      <c r="AY74" s="35">
        <f t="shared" si="188"/>
        <v>0</v>
      </c>
      <c r="AZ74" s="35">
        <f t="shared" si="188"/>
        <v>0</v>
      </c>
      <c r="BA74" s="35">
        <f t="shared" si="188"/>
        <v>0</v>
      </c>
      <c r="BB74" s="35">
        <f t="shared" si="188"/>
        <v>0</v>
      </c>
      <c r="BC74" s="35">
        <f t="shared" si="188"/>
        <v>0</v>
      </c>
      <c r="BD74" s="35">
        <f t="shared" si="188"/>
        <v>0</v>
      </c>
      <c r="BE74" s="35">
        <f t="shared" si="125"/>
        <v>35000000</v>
      </c>
      <c r="BF74" s="35">
        <f t="shared" si="189"/>
        <v>35000000</v>
      </c>
      <c r="BG74" s="35">
        <f t="shared" si="189"/>
        <v>0</v>
      </c>
      <c r="BH74" s="35">
        <f t="shared" si="189"/>
        <v>0</v>
      </c>
      <c r="BI74" s="35">
        <f t="shared" si="189"/>
        <v>0</v>
      </c>
      <c r="BJ74" s="35">
        <f t="shared" si="189"/>
        <v>0</v>
      </c>
      <c r="BK74" s="35">
        <f t="shared" si="189"/>
        <v>0</v>
      </c>
      <c r="BL74" s="35">
        <f t="shared" si="189"/>
        <v>0</v>
      </c>
      <c r="BM74" s="35">
        <f t="shared" si="189"/>
        <v>0</v>
      </c>
      <c r="BN74" s="35">
        <f t="shared" si="126"/>
        <v>35000000</v>
      </c>
      <c r="BO74" s="35">
        <f t="shared" si="190"/>
        <v>35000000</v>
      </c>
      <c r="BP74" s="35">
        <f t="shared" si="190"/>
        <v>0</v>
      </c>
      <c r="BQ74" s="35">
        <f t="shared" si="190"/>
        <v>0</v>
      </c>
      <c r="BR74" s="35">
        <f t="shared" si="190"/>
        <v>0</v>
      </c>
      <c r="BS74" s="35">
        <f t="shared" si="190"/>
        <v>0</v>
      </c>
      <c r="BT74" s="35">
        <f t="shared" si="190"/>
        <v>0</v>
      </c>
      <c r="BU74" s="35">
        <f t="shared" si="190"/>
        <v>0</v>
      </c>
      <c r="BV74" s="35">
        <f t="shared" si="190"/>
        <v>0</v>
      </c>
      <c r="BW74" s="35">
        <f t="shared" si="127"/>
        <v>35000000</v>
      </c>
      <c r="BX74" s="35">
        <f>BW74</f>
        <v>35000000</v>
      </c>
      <c r="BY74" s="35">
        <f t="shared" si="53"/>
        <v>0</v>
      </c>
      <c r="BZ74" s="35"/>
    </row>
    <row r="75" spans="1:78" ht="15.75" hidden="1" outlineLevel="4" thickBot="1" x14ac:dyDescent="0.25">
      <c r="A75" s="37"/>
      <c r="B75" s="38">
        <f t="shared" si="183"/>
        <v>0</v>
      </c>
      <c r="C75" s="39"/>
      <c r="D75" s="41"/>
      <c r="E75" s="41"/>
      <c r="F75" s="41"/>
      <c r="G75" s="41">
        <f t="shared" si="174"/>
        <v>0</v>
      </c>
      <c r="H75" s="40" t="s">
        <v>146</v>
      </c>
      <c r="I75" s="41">
        <v>1000</v>
      </c>
      <c r="J75" s="42">
        <v>33910000</v>
      </c>
      <c r="K75" s="42"/>
      <c r="L75" s="42"/>
      <c r="M75" s="42"/>
      <c r="N75" s="42"/>
      <c r="O75" s="42">
        <f t="shared" si="75"/>
        <v>33910000</v>
      </c>
      <c r="P75" s="43">
        <f t="shared" si="175"/>
        <v>33910000</v>
      </c>
      <c r="Q75" s="41">
        <v>1000</v>
      </c>
      <c r="R75" s="42">
        <f>35000000</f>
        <v>35000000</v>
      </c>
      <c r="S75" s="42"/>
      <c r="T75" s="42"/>
      <c r="U75" s="42"/>
      <c r="V75" s="42"/>
      <c r="W75" s="42">
        <f t="shared" si="76"/>
        <v>35000000</v>
      </c>
      <c r="X75" s="41">
        <v>1000</v>
      </c>
      <c r="Y75" s="42">
        <f>35000000</f>
        <v>35000000</v>
      </c>
      <c r="Z75" s="42"/>
      <c r="AA75" s="42"/>
      <c r="AB75" s="42"/>
      <c r="AC75" s="42"/>
      <c r="AD75" s="42">
        <f t="shared" si="122"/>
        <v>35000000</v>
      </c>
      <c r="AE75" s="42">
        <f>35000000</f>
        <v>35000000</v>
      </c>
      <c r="AF75" s="42"/>
      <c r="AG75" s="42"/>
      <c r="AH75" s="42"/>
      <c r="AI75" s="42"/>
      <c r="AJ75" s="42"/>
      <c r="AK75" s="42"/>
      <c r="AL75" s="42"/>
      <c r="AM75" s="42">
        <f t="shared" si="123"/>
        <v>35000000</v>
      </c>
      <c r="AN75" s="42">
        <f>35000000</f>
        <v>35000000</v>
      </c>
      <c r="AO75" s="42"/>
      <c r="AP75" s="42"/>
      <c r="AQ75" s="42"/>
      <c r="AR75" s="42"/>
      <c r="AS75" s="42"/>
      <c r="AT75" s="42"/>
      <c r="AU75" s="42"/>
      <c r="AV75" s="42">
        <f t="shared" si="124"/>
        <v>35000000</v>
      </c>
      <c r="AW75" s="42">
        <f>35000000</f>
        <v>35000000</v>
      </c>
      <c r="AX75" s="42"/>
      <c r="AY75" s="42"/>
      <c r="AZ75" s="42"/>
      <c r="BA75" s="42"/>
      <c r="BB75" s="42"/>
      <c r="BC75" s="42"/>
      <c r="BD75" s="42"/>
      <c r="BE75" s="42">
        <f t="shared" si="125"/>
        <v>35000000</v>
      </c>
      <c r="BF75" s="42">
        <f>35000000</f>
        <v>35000000</v>
      </c>
      <c r="BG75" s="42"/>
      <c r="BH75" s="42"/>
      <c r="BI75" s="42"/>
      <c r="BJ75" s="42"/>
      <c r="BK75" s="42"/>
      <c r="BL75" s="42"/>
      <c r="BM75" s="42"/>
      <c r="BN75" s="42">
        <f t="shared" si="126"/>
        <v>35000000</v>
      </c>
      <c r="BO75" s="42">
        <f>35000000</f>
        <v>35000000</v>
      </c>
      <c r="BP75" s="42"/>
      <c r="BQ75" s="42"/>
      <c r="BR75" s="42"/>
      <c r="BS75" s="42"/>
      <c r="BT75" s="42"/>
      <c r="BU75" s="42"/>
      <c r="BV75" s="42"/>
      <c r="BW75" s="42">
        <f t="shared" si="127"/>
        <v>35000000</v>
      </c>
      <c r="BX75" s="42"/>
      <c r="BY75" s="42">
        <f t="shared" si="53"/>
        <v>-35000000</v>
      </c>
      <c r="BZ75" s="42"/>
    </row>
    <row r="76" spans="1:78" ht="32.25" outlineLevel="2" thickBot="1" x14ac:dyDescent="0.25">
      <c r="A76" s="25" t="s">
        <v>179</v>
      </c>
      <c r="B76" s="26">
        <f t="shared" si="183"/>
        <v>12</v>
      </c>
      <c r="C76" s="46" t="s">
        <v>180</v>
      </c>
      <c r="D76" s="28">
        <f>SUM(D77,D79)</f>
        <v>120090000</v>
      </c>
      <c r="E76" s="28">
        <f>SUM(E77,E79)</f>
        <v>0</v>
      </c>
      <c r="F76" s="54"/>
      <c r="G76" s="28">
        <f t="shared" si="174"/>
        <v>120090000</v>
      </c>
      <c r="H76" s="51"/>
      <c r="I76" s="28"/>
      <c r="J76" s="27">
        <f>SUM(J77,J79)</f>
        <v>122800000</v>
      </c>
      <c r="K76" s="27">
        <f>SUM(K77,K79)</f>
        <v>0</v>
      </c>
      <c r="L76" s="27">
        <f>SUM(L77,L79)</f>
        <v>0</v>
      </c>
      <c r="M76" s="27">
        <f>SUM(M77,M79)</f>
        <v>0</v>
      </c>
      <c r="N76" s="27">
        <f>SUM(N77,N79)</f>
        <v>0</v>
      </c>
      <c r="O76" s="27">
        <f t="shared" si="75"/>
        <v>122800000</v>
      </c>
      <c r="P76" s="29">
        <f t="shared" si="175"/>
        <v>2710000</v>
      </c>
      <c r="Q76" s="28"/>
      <c r="R76" s="27">
        <f>SUM(R77,R79)</f>
        <v>147500000</v>
      </c>
      <c r="S76" s="27">
        <f>SUM(S77,S79)</f>
        <v>0</v>
      </c>
      <c r="T76" s="27">
        <f>SUM(T77,T79)</f>
        <v>0</v>
      </c>
      <c r="U76" s="27">
        <f>SUM(U77,U79)</f>
        <v>0</v>
      </c>
      <c r="V76" s="27">
        <f>SUM(V77,V79)</f>
        <v>0</v>
      </c>
      <c r="W76" s="27">
        <f t="shared" si="76"/>
        <v>147500000</v>
      </c>
      <c r="X76" s="28"/>
      <c r="Y76" s="27">
        <f>SUM(Y77,Y79)</f>
        <v>530000000</v>
      </c>
      <c r="Z76" s="27">
        <f>SUM(Z77,Z79)</f>
        <v>0</v>
      </c>
      <c r="AA76" s="27">
        <f>SUM(AA77,AA79)</f>
        <v>0</v>
      </c>
      <c r="AB76" s="27">
        <f>SUM(AB77,AB79)</f>
        <v>0</v>
      </c>
      <c r="AC76" s="27">
        <f>SUM(AC77,AC79)</f>
        <v>0</v>
      </c>
      <c r="AD76" s="27">
        <f t="shared" si="122"/>
        <v>530000000</v>
      </c>
      <c r="AE76" s="27">
        <f t="shared" ref="AE76:AL76" si="191">SUM(AE77,AE79)</f>
        <v>530000000</v>
      </c>
      <c r="AF76" s="27">
        <f t="shared" si="191"/>
        <v>0</v>
      </c>
      <c r="AG76" s="27">
        <f t="shared" si="191"/>
        <v>0</v>
      </c>
      <c r="AH76" s="27">
        <f t="shared" si="191"/>
        <v>0</v>
      </c>
      <c r="AI76" s="27">
        <f t="shared" si="191"/>
        <v>0</v>
      </c>
      <c r="AJ76" s="27">
        <f t="shared" si="191"/>
        <v>0</v>
      </c>
      <c r="AK76" s="27">
        <f t="shared" si="191"/>
        <v>0</v>
      </c>
      <c r="AL76" s="27">
        <f t="shared" si="191"/>
        <v>60000000</v>
      </c>
      <c r="AM76" s="27">
        <f t="shared" si="123"/>
        <v>590000000</v>
      </c>
      <c r="AN76" s="27">
        <f t="shared" ref="AN76:AU76" si="192">SUM(AN77,AN79)</f>
        <v>530000000</v>
      </c>
      <c r="AO76" s="27">
        <f t="shared" si="192"/>
        <v>0</v>
      </c>
      <c r="AP76" s="27">
        <f t="shared" si="192"/>
        <v>0</v>
      </c>
      <c r="AQ76" s="27">
        <f t="shared" si="192"/>
        <v>0</v>
      </c>
      <c r="AR76" s="27">
        <f t="shared" si="192"/>
        <v>0</v>
      </c>
      <c r="AS76" s="27">
        <f t="shared" si="192"/>
        <v>0</v>
      </c>
      <c r="AT76" s="27">
        <f t="shared" si="192"/>
        <v>0</v>
      </c>
      <c r="AU76" s="27">
        <f t="shared" si="192"/>
        <v>60000000</v>
      </c>
      <c r="AV76" s="27">
        <f t="shared" si="124"/>
        <v>590000000</v>
      </c>
      <c r="AW76" s="27">
        <f t="shared" ref="AW76:BD76" si="193">SUM(AW77,AW79)</f>
        <v>536000000</v>
      </c>
      <c r="AX76" s="27">
        <f t="shared" si="193"/>
        <v>0</v>
      </c>
      <c r="AY76" s="27">
        <f t="shared" si="193"/>
        <v>0</v>
      </c>
      <c r="AZ76" s="27">
        <f t="shared" si="193"/>
        <v>0</v>
      </c>
      <c r="BA76" s="27">
        <f t="shared" si="193"/>
        <v>0</v>
      </c>
      <c r="BB76" s="27">
        <f t="shared" si="193"/>
        <v>0</v>
      </c>
      <c r="BC76" s="27">
        <f t="shared" si="193"/>
        <v>0</v>
      </c>
      <c r="BD76" s="27">
        <f t="shared" si="193"/>
        <v>80000000</v>
      </c>
      <c r="BE76" s="27">
        <f t="shared" si="125"/>
        <v>616000000</v>
      </c>
      <c r="BF76" s="27">
        <f t="shared" ref="BF76:BM76" si="194">SUM(BF77,BF79)</f>
        <v>536000000</v>
      </c>
      <c r="BG76" s="27">
        <f t="shared" si="194"/>
        <v>0</v>
      </c>
      <c r="BH76" s="27">
        <f t="shared" si="194"/>
        <v>0</v>
      </c>
      <c r="BI76" s="27">
        <f t="shared" si="194"/>
        <v>0</v>
      </c>
      <c r="BJ76" s="27">
        <f t="shared" si="194"/>
        <v>0</v>
      </c>
      <c r="BK76" s="27">
        <f t="shared" si="194"/>
        <v>0</v>
      </c>
      <c r="BL76" s="27">
        <f t="shared" si="194"/>
        <v>0</v>
      </c>
      <c r="BM76" s="27">
        <f t="shared" si="194"/>
        <v>80000000</v>
      </c>
      <c r="BN76" s="27">
        <f t="shared" si="126"/>
        <v>616000000</v>
      </c>
      <c r="BO76" s="27">
        <f t="shared" ref="BO76:BV76" si="195">SUM(BO77,BO79)</f>
        <v>536000000</v>
      </c>
      <c r="BP76" s="27">
        <f t="shared" si="195"/>
        <v>0</v>
      </c>
      <c r="BQ76" s="27">
        <f t="shared" si="195"/>
        <v>0</v>
      </c>
      <c r="BR76" s="27">
        <f t="shared" si="195"/>
        <v>0</v>
      </c>
      <c r="BS76" s="27">
        <f t="shared" si="195"/>
        <v>0</v>
      </c>
      <c r="BT76" s="27">
        <f t="shared" si="195"/>
        <v>0</v>
      </c>
      <c r="BU76" s="27">
        <f t="shared" si="195"/>
        <v>0</v>
      </c>
      <c r="BV76" s="27">
        <f t="shared" si="195"/>
        <v>80000000</v>
      </c>
      <c r="BW76" s="27">
        <f t="shared" si="127"/>
        <v>616000000</v>
      </c>
      <c r="BX76" s="27">
        <f t="shared" ref="BX76" si="196">SUM(BX77,BX79)</f>
        <v>616000000</v>
      </c>
      <c r="BY76" s="27">
        <f t="shared" si="53"/>
        <v>0</v>
      </c>
      <c r="BZ76" s="27"/>
    </row>
    <row r="77" spans="1:78" ht="32.25" outlineLevel="3" collapsed="1" thickBot="1" x14ac:dyDescent="0.25">
      <c r="A77" s="30" t="s">
        <v>181</v>
      </c>
      <c r="B77" s="31">
        <f t="shared" si="183"/>
        <v>15</v>
      </c>
      <c r="C77" s="32" t="s">
        <v>182</v>
      </c>
      <c r="D77" s="34">
        <v>82075000</v>
      </c>
      <c r="E77" s="34"/>
      <c r="F77" s="55"/>
      <c r="G77" s="34">
        <f t="shared" si="174"/>
        <v>82075000</v>
      </c>
      <c r="H77" s="33"/>
      <c r="I77" s="34"/>
      <c r="J77" s="35">
        <f>SUM(J78)</f>
        <v>82800000</v>
      </c>
      <c r="K77" s="35">
        <f>SUM(K78)</f>
        <v>0</v>
      </c>
      <c r="L77" s="35">
        <f>SUM(L78)</f>
        <v>0</v>
      </c>
      <c r="M77" s="35">
        <f>SUM(M78)</f>
        <v>0</v>
      </c>
      <c r="N77" s="35">
        <f>SUM(N78)</f>
        <v>0</v>
      </c>
      <c r="O77" s="35">
        <f t="shared" si="75"/>
        <v>82800000</v>
      </c>
      <c r="P77" s="36">
        <f t="shared" si="175"/>
        <v>725000</v>
      </c>
      <c r="Q77" s="34"/>
      <c r="R77" s="35">
        <f>SUM(R78)</f>
        <v>110000000</v>
      </c>
      <c r="S77" s="35">
        <f>SUM(S78)</f>
        <v>0</v>
      </c>
      <c r="T77" s="35">
        <f>SUM(T78)</f>
        <v>0</v>
      </c>
      <c r="U77" s="35">
        <f>SUM(U78)</f>
        <v>0</v>
      </c>
      <c r="V77" s="35">
        <f>SUM(V78)</f>
        <v>0</v>
      </c>
      <c r="W77" s="35">
        <f t="shared" si="76"/>
        <v>110000000</v>
      </c>
      <c r="X77" s="34"/>
      <c r="Y77" s="35">
        <v>130000000</v>
      </c>
      <c r="Z77" s="35">
        <f>SUM(Z78)</f>
        <v>0</v>
      </c>
      <c r="AA77" s="35">
        <f>SUM(AA78)</f>
        <v>0</v>
      </c>
      <c r="AB77" s="35">
        <f>SUM(AB78)</f>
        <v>0</v>
      </c>
      <c r="AC77" s="35">
        <f>SUM(AC78)</f>
        <v>0</v>
      </c>
      <c r="AD77" s="35">
        <f t="shared" si="122"/>
        <v>130000000</v>
      </c>
      <c r="AE77" s="35">
        <v>130000000</v>
      </c>
      <c r="AF77" s="35">
        <f t="shared" ref="AF77:AL77" si="197">SUM(AF78)</f>
        <v>0</v>
      </c>
      <c r="AG77" s="35">
        <f t="shared" si="197"/>
        <v>0</v>
      </c>
      <c r="AH77" s="35">
        <f t="shared" si="197"/>
        <v>0</v>
      </c>
      <c r="AI77" s="35">
        <f t="shared" si="197"/>
        <v>0</v>
      </c>
      <c r="AJ77" s="35">
        <f t="shared" si="197"/>
        <v>0</v>
      </c>
      <c r="AK77" s="35">
        <f t="shared" si="197"/>
        <v>0</v>
      </c>
      <c r="AL77" s="35">
        <f t="shared" si="197"/>
        <v>0</v>
      </c>
      <c r="AM77" s="35">
        <f t="shared" si="123"/>
        <v>130000000</v>
      </c>
      <c r="AN77" s="35">
        <v>130000000</v>
      </c>
      <c r="AO77" s="35">
        <f t="shared" ref="AO77:AU77" si="198">SUM(AO78)</f>
        <v>0</v>
      </c>
      <c r="AP77" s="35">
        <f t="shared" si="198"/>
        <v>0</v>
      </c>
      <c r="AQ77" s="35">
        <f t="shared" si="198"/>
        <v>0</v>
      </c>
      <c r="AR77" s="35">
        <f t="shared" si="198"/>
        <v>0</v>
      </c>
      <c r="AS77" s="35">
        <f t="shared" si="198"/>
        <v>0</v>
      </c>
      <c r="AT77" s="35">
        <f t="shared" si="198"/>
        <v>0</v>
      </c>
      <c r="AU77" s="35">
        <f t="shared" si="198"/>
        <v>0</v>
      </c>
      <c r="AV77" s="35">
        <f t="shared" si="124"/>
        <v>130000000</v>
      </c>
      <c r="AW77" s="35">
        <f>130000000+6000000</f>
        <v>136000000</v>
      </c>
      <c r="AX77" s="35">
        <f t="shared" ref="AX77:BD77" si="199">SUM(AX78)</f>
        <v>0</v>
      </c>
      <c r="AY77" s="35">
        <f t="shared" si="199"/>
        <v>0</v>
      </c>
      <c r="AZ77" s="35">
        <f t="shared" si="199"/>
        <v>0</v>
      </c>
      <c r="BA77" s="35">
        <f t="shared" si="199"/>
        <v>0</v>
      </c>
      <c r="BB77" s="35">
        <f t="shared" si="199"/>
        <v>0</v>
      </c>
      <c r="BC77" s="35">
        <f t="shared" si="199"/>
        <v>0</v>
      </c>
      <c r="BD77" s="35">
        <f t="shared" si="199"/>
        <v>0</v>
      </c>
      <c r="BE77" s="35">
        <f t="shared" si="125"/>
        <v>136000000</v>
      </c>
      <c r="BF77" s="35">
        <f>130000000+6000000</f>
        <v>136000000</v>
      </c>
      <c r="BG77" s="35">
        <f t="shared" ref="BG77:BM77" si="200">SUM(BG78)</f>
        <v>0</v>
      </c>
      <c r="BH77" s="35">
        <f t="shared" si="200"/>
        <v>0</v>
      </c>
      <c r="BI77" s="35">
        <f t="shared" si="200"/>
        <v>0</v>
      </c>
      <c r="BJ77" s="35">
        <f t="shared" si="200"/>
        <v>0</v>
      </c>
      <c r="BK77" s="35">
        <f t="shared" si="200"/>
        <v>0</v>
      </c>
      <c r="BL77" s="35">
        <f t="shared" si="200"/>
        <v>0</v>
      </c>
      <c r="BM77" s="35">
        <f t="shared" si="200"/>
        <v>0</v>
      </c>
      <c r="BN77" s="35">
        <f t="shared" si="126"/>
        <v>136000000</v>
      </c>
      <c r="BO77" s="35">
        <f>130000000+6000000</f>
        <v>136000000</v>
      </c>
      <c r="BP77" s="35">
        <f t="shared" ref="BP77:BV77" si="201">SUM(BP78)</f>
        <v>0</v>
      </c>
      <c r="BQ77" s="35">
        <f t="shared" si="201"/>
        <v>0</v>
      </c>
      <c r="BR77" s="35">
        <f t="shared" si="201"/>
        <v>0</v>
      </c>
      <c r="BS77" s="35">
        <f t="shared" si="201"/>
        <v>0</v>
      </c>
      <c r="BT77" s="35">
        <f t="shared" si="201"/>
        <v>0</v>
      </c>
      <c r="BU77" s="35">
        <f t="shared" si="201"/>
        <v>0</v>
      </c>
      <c r="BV77" s="35">
        <f t="shared" si="201"/>
        <v>0</v>
      </c>
      <c r="BW77" s="35">
        <f t="shared" si="127"/>
        <v>136000000</v>
      </c>
      <c r="BX77" s="35">
        <f>BW77</f>
        <v>136000000</v>
      </c>
      <c r="BY77" s="35">
        <f t="shared" si="53"/>
        <v>0</v>
      </c>
      <c r="BZ77" s="35"/>
    </row>
    <row r="78" spans="1:78" ht="15.75" hidden="1" outlineLevel="4" thickBot="1" x14ac:dyDescent="0.25">
      <c r="A78" s="37"/>
      <c r="B78" s="38">
        <f t="shared" si="183"/>
        <v>0</v>
      </c>
      <c r="C78" s="39"/>
      <c r="D78" s="41"/>
      <c r="E78" s="41"/>
      <c r="F78" s="41"/>
      <c r="G78" s="41">
        <f t="shared" si="174"/>
        <v>0</v>
      </c>
      <c r="H78" s="40" t="s">
        <v>40</v>
      </c>
      <c r="I78" s="41">
        <v>12</v>
      </c>
      <c r="J78" s="42">
        <v>82800000</v>
      </c>
      <c r="K78" s="42"/>
      <c r="L78" s="42"/>
      <c r="M78" s="42"/>
      <c r="N78" s="42"/>
      <c r="O78" s="42">
        <f t="shared" si="75"/>
        <v>82800000</v>
      </c>
      <c r="P78" s="43">
        <f t="shared" si="175"/>
        <v>82800000</v>
      </c>
      <c r="Q78" s="41">
        <v>12</v>
      </c>
      <c r="R78" s="42">
        <f>130000000-20000000</f>
        <v>110000000</v>
      </c>
      <c r="S78" s="42"/>
      <c r="T78" s="42"/>
      <c r="U78" s="42"/>
      <c r="V78" s="42"/>
      <c r="W78" s="42">
        <f t="shared" si="76"/>
        <v>110000000</v>
      </c>
      <c r="X78" s="41"/>
      <c r="Y78" s="42"/>
      <c r="Z78" s="42"/>
      <c r="AA78" s="42"/>
      <c r="AB78" s="42"/>
      <c r="AC78" s="42"/>
      <c r="AD78" s="42">
        <f t="shared" si="122"/>
        <v>0</v>
      </c>
      <c r="AE78" s="42"/>
      <c r="AF78" s="42"/>
      <c r="AG78" s="42"/>
      <c r="AH78" s="42"/>
      <c r="AI78" s="42"/>
      <c r="AJ78" s="42"/>
      <c r="AK78" s="42"/>
      <c r="AL78" s="42"/>
      <c r="AM78" s="42">
        <f t="shared" si="123"/>
        <v>0</v>
      </c>
      <c r="AN78" s="42"/>
      <c r="AO78" s="42"/>
      <c r="AP78" s="42"/>
      <c r="AQ78" s="42"/>
      <c r="AR78" s="42"/>
      <c r="AS78" s="42"/>
      <c r="AT78" s="42"/>
      <c r="AU78" s="42"/>
      <c r="AV78" s="42">
        <f t="shared" si="124"/>
        <v>0</v>
      </c>
      <c r="AW78" s="42"/>
      <c r="AX78" s="42"/>
      <c r="AY78" s="42"/>
      <c r="AZ78" s="42"/>
      <c r="BA78" s="42"/>
      <c r="BB78" s="42"/>
      <c r="BC78" s="42"/>
      <c r="BD78" s="42"/>
      <c r="BE78" s="42">
        <f t="shared" si="125"/>
        <v>0</v>
      </c>
      <c r="BF78" s="42"/>
      <c r="BG78" s="42"/>
      <c r="BH78" s="42"/>
      <c r="BI78" s="42"/>
      <c r="BJ78" s="42"/>
      <c r="BK78" s="42"/>
      <c r="BL78" s="42"/>
      <c r="BM78" s="42"/>
      <c r="BN78" s="42">
        <f t="shared" si="126"/>
        <v>0</v>
      </c>
      <c r="BO78" s="42"/>
      <c r="BP78" s="42"/>
      <c r="BQ78" s="42"/>
      <c r="BR78" s="42"/>
      <c r="BS78" s="42"/>
      <c r="BT78" s="42"/>
      <c r="BU78" s="42"/>
      <c r="BV78" s="42"/>
      <c r="BW78" s="42">
        <f t="shared" si="127"/>
        <v>0</v>
      </c>
      <c r="BX78" s="42"/>
      <c r="BY78" s="42">
        <f t="shared" si="53"/>
        <v>0</v>
      </c>
      <c r="BZ78" s="42"/>
    </row>
    <row r="79" spans="1:78" ht="32.25" outlineLevel="3" collapsed="1" thickBot="1" x14ac:dyDescent="0.25">
      <c r="A79" s="30" t="s">
        <v>183</v>
      </c>
      <c r="B79" s="31">
        <f t="shared" si="183"/>
        <v>15</v>
      </c>
      <c r="C79" s="32" t="s">
        <v>184</v>
      </c>
      <c r="D79" s="34">
        <v>38015000</v>
      </c>
      <c r="E79" s="34"/>
      <c r="F79" s="55"/>
      <c r="G79" s="34">
        <f t="shared" si="174"/>
        <v>38015000</v>
      </c>
      <c r="H79" s="33"/>
      <c r="I79" s="34"/>
      <c r="J79" s="35">
        <f>SUM(J80:J83)</f>
        <v>40000000</v>
      </c>
      <c r="K79" s="35">
        <f>SUM(K80:K83)</f>
        <v>0</v>
      </c>
      <c r="L79" s="35">
        <f>SUM(L80:L83)</f>
        <v>0</v>
      </c>
      <c r="M79" s="35">
        <f>SUM(M80:M83)</f>
        <v>0</v>
      </c>
      <c r="N79" s="35">
        <f>SUM(N80:N83)</f>
        <v>0</v>
      </c>
      <c r="O79" s="35">
        <f t="shared" si="75"/>
        <v>40000000</v>
      </c>
      <c r="P79" s="36">
        <f t="shared" si="175"/>
        <v>1985000</v>
      </c>
      <c r="Q79" s="34"/>
      <c r="R79" s="35">
        <f>SUM(R80:R83)</f>
        <v>37500000</v>
      </c>
      <c r="S79" s="35">
        <f>SUM(S80:S83)</f>
        <v>0</v>
      </c>
      <c r="T79" s="35">
        <f>SUM(T80:T83)</f>
        <v>0</v>
      </c>
      <c r="U79" s="35">
        <f>SUM(U80:U83)</f>
        <v>0</v>
      </c>
      <c r="V79" s="35">
        <f>SUM(V80:V83)</f>
        <v>0</v>
      </c>
      <c r="W79" s="35">
        <f t="shared" si="76"/>
        <v>37500000</v>
      </c>
      <c r="X79" s="34"/>
      <c r="Y79" s="35">
        <v>400000000</v>
      </c>
      <c r="Z79" s="35">
        <f>SUM(Z80:Z83)</f>
        <v>0</v>
      </c>
      <c r="AA79" s="35">
        <f>SUM(AA80:AA83)</f>
        <v>0</v>
      </c>
      <c r="AB79" s="35">
        <f>SUM(AB80:AB83)</f>
        <v>0</v>
      </c>
      <c r="AC79" s="35">
        <f>SUM(AC80:AC83)</f>
        <v>0</v>
      </c>
      <c r="AD79" s="35">
        <f t="shared" si="122"/>
        <v>400000000</v>
      </c>
      <c r="AE79" s="35">
        <v>400000000</v>
      </c>
      <c r="AF79" s="35">
        <f t="shared" ref="AF79:AK79" si="202">SUM(AF80:AF83)</f>
        <v>0</v>
      </c>
      <c r="AG79" s="35">
        <f t="shared" si="202"/>
        <v>0</v>
      </c>
      <c r="AH79" s="35">
        <f t="shared" si="202"/>
        <v>0</v>
      </c>
      <c r="AI79" s="35">
        <f t="shared" si="202"/>
        <v>0</v>
      </c>
      <c r="AJ79" s="35">
        <f t="shared" si="202"/>
        <v>0</v>
      </c>
      <c r="AK79" s="35">
        <f t="shared" si="202"/>
        <v>0</v>
      </c>
      <c r="AL79" s="35">
        <f>60000000</f>
        <v>60000000</v>
      </c>
      <c r="AM79" s="35">
        <f t="shared" si="123"/>
        <v>460000000</v>
      </c>
      <c r="AN79" s="35">
        <v>400000000</v>
      </c>
      <c r="AO79" s="35">
        <f t="shared" ref="AO79:AT79" si="203">SUM(AO80:AO83)</f>
        <v>0</v>
      </c>
      <c r="AP79" s="35">
        <f t="shared" si="203"/>
        <v>0</v>
      </c>
      <c r="AQ79" s="35">
        <f t="shared" si="203"/>
        <v>0</v>
      </c>
      <c r="AR79" s="35">
        <f t="shared" si="203"/>
        <v>0</v>
      </c>
      <c r="AS79" s="35">
        <f t="shared" si="203"/>
        <v>0</v>
      </c>
      <c r="AT79" s="35">
        <f t="shared" si="203"/>
        <v>0</v>
      </c>
      <c r="AU79" s="35">
        <f>60000000</f>
        <v>60000000</v>
      </c>
      <c r="AV79" s="35">
        <f t="shared" si="124"/>
        <v>460000000</v>
      </c>
      <c r="AW79" s="35">
        <v>400000000</v>
      </c>
      <c r="AX79" s="35">
        <f t="shared" ref="AX79:BC79" si="204">SUM(AX80:AX83)</f>
        <v>0</v>
      </c>
      <c r="AY79" s="35">
        <f t="shared" si="204"/>
        <v>0</v>
      </c>
      <c r="AZ79" s="35">
        <f t="shared" si="204"/>
        <v>0</v>
      </c>
      <c r="BA79" s="35">
        <f t="shared" si="204"/>
        <v>0</v>
      </c>
      <c r="BB79" s="35">
        <f t="shared" si="204"/>
        <v>0</v>
      </c>
      <c r="BC79" s="35">
        <f t="shared" si="204"/>
        <v>0</v>
      </c>
      <c r="BD79" s="35">
        <f>60000000-60000000+80000000</f>
        <v>80000000</v>
      </c>
      <c r="BE79" s="35">
        <f t="shared" si="125"/>
        <v>480000000</v>
      </c>
      <c r="BF79" s="35">
        <v>400000000</v>
      </c>
      <c r="BG79" s="35">
        <f t="shared" ref="BG79:BL79" si="205">SUM(BG80:BG83)</f>
        <v>0</v>
      </c>
      <c r="BH79" s="35">
        <f t="shared" si="205"/>
        <v>0</v>
      </c>
      <c r="BI79" s="35">
        <f t="shared" si="205"/>
        <v>0</v>
      </c>
      <c r="BJ79" s="35">
        <f t="shared" si="205"/>
        <v>0</v>
      </c>
      <c r="BK79" s="35">
        <f t="shared" si="205"/>
        <v>0</v>
      </c>
      <c r="BL79" s="35">
        <f t="shared" si="205"/>
        <v>0</v>
      </c>
      <c r="BM79" s="35">
        <f>60000000-60000000+80000000</f>
        <v>80000000</v>
      </c>
      <c r="BN79" s="35">
        <f t="shared" si="126"/>
        <v>480000000</v>
      </c>
      <c r="BO79" s="35">
        <v>400000000</v>
      </c>
      <c r="BP79" s="35">
        <f t="shared" ref="BP79:BU79" si="206">SUM(BP80:BP83)</f>
        <v>0</v>
      </c>
      <c r="BQ79" s="35">
        <f t="shared" si="206"/>
        <v>0</v>
      </c>
      <c r="BR79" s="35">
        <f t="shared" si="206"/>
        <v>0</v>
      </c>
      <c r="BS79" s="35">
        <f t="shared" si="206"/>
        <v>0</v>
      </c>
      <c r="BT79" s="35">
        <f t="shared" si="206"/>
        <v>0</v>
      </c>
      <c r="BU79" s="35">
        <f t="shared" si="206"/>
        <v>0</v>
      </c>
      <c r="BV79" s="35">
        <f>60000000-60000000+80000000</f>
        <v>80000000</v>
      </c>
      <c r="BW79" s="35">
        <f t="shared" si="127"/>
        <v>480000000</v>
      </c>
      <c r="BX79" s="35">
        <f>BW79</f>
        <v>480000000</v>
      </c>
      <c r="BY79" s="35">
        <f t="shared" si="53"/>
        <v>0</v>
      </c>
      <c r="BZ79" s="35"/>
    </row>
    <row r="80" spans="1:78" ht="15.75" hidden="1" outlineLevel="4" thickBot="1" x14ac:dyDescent="0.25">
      <c r="A80" s="37"/>
      <c r="B80" s="38">
        <f t="shared" si="183"/>
        <v>0</v>
      </c>
      <c r="C80" s="39"/>
      <c r="D80" s="41"/>
      <c r="E80" s="41"/>
      <c r="F80" s="41"/>
      <c r="G80" s="41">
        <f t="shared" si="174"/>
        <v>0</v>
      </c>
      <c r="H80" s="40" t="s">
        <v>91</v>
      </c>
      <c r="I80" s="41">
        <v>27</v>
      </c>
      <c r="J80" s="42">
        <f>4700000+3200000+1500000+1800000+500000+1340000+2500000+2313000+737000+500000</f>
        <v>19090000</v>
      </c>
      <c r="K80" s="42"/>
      <c r="L80" s="42"/>
      <c r="M80" s="42"/>
      <c r="N80" s="42"/>
      <c r="O80" s="42">
        <f t="shared" si="75"/>
        <v>19090000</v>
      </c>
      <c r="P80" s="43">
        <f t="shared" si="175"/>
        <v>19090000</v>
      </c>
      <c r="Q80" s="41">
        <v>27</v>
      </c>
      <c r="R80" s="42">
        <f>4700000+3200000+1500000+1800000+500000+1340000+2500000+2313000+737000+500000</f>
        <v>19090000</v>
      </c>
      <c r="S80" s="42"/>
      <c r="T80" s="42"/>
      <c r="U80" s="42"/>
      <c r="V80" s="42"/>
      <c r="W80" s="42">
        <f t="shared" si="76"/>
        <v>19090000</v>
      </c>
      <c r="X80" s="41"/>
      <c r="Y80" s="42"/>
      <c r="Z80" s="42"/>
      <c r="AA80" s="42"/>
      <c r="AB80" s="42"/>
      <c r="AC80" s="42"/>
      <c r="AD80" s="42">
        <f t="shared" si="122"/>
        <v>0</v>
      </c>
      <c r="AE80" s="42"/>
      <c r="AF80" s="42"/>
      <c r="AG80" s="42"/>
      <c r="AH80" s="42"/>
      <c r="AI80" s="42"/>
      <c r="AJ80" s="42"/>
      <c r="AK80" s="42"/>
      <c r="AL80" s="42"/>
      <c r="AM80" s="42">
        <f t="shared" si="123"/>
        <v>0</v>
      </c>
      <c r="AN80" s="42"/>
      <c r="AO80" s="42"/>
      <c r="AP80" s="42"/>
      <c r="AQ80" s="42"/>
      <c r="AR80" s="42"/>
      <c r="AS80" s="42"/>
      <c r="AT80" s="42"/>
      <c r="AU80" s="42"/>
      <c r="AV80" s="42">
        <f t="shared" si="124"/>
        <v>0</v>
      </c>
      <c r="AW80" s="42"/>
      <c r="AX80" s="42"/>
      <c r="AY80" s="42"/>
      <c r="AZ80" s="42"/>
      <c r="BA80" s="42"/>
      <c r="BB80" s="42"/>
      <c r="BC80" s="42"/>
      <c r="BD80" s="42"/>
      <c r="BE80" s="42">
        <f t="shared" si="125"/>
        <v>0</v>
      </c>
      <c r="BF80" s="42"/>
      <c r="BG80" s="42"/>
      <c r="BH80" s="42"/>
      <c r="BI80" s="42"/>
      <c r="BJ80" s="42"/>
      <c r="BK80" s="42"/>
      <c r="BL80" s="42"/>
      <c r="BM80" s="42"/>
      <c r="BN80" s="42">
        <f t="shared" si="126"/>
        <v>0</v>
      </c>
      <c r="BO80" s="42"/>
      <c r="BP80" s="42"/>
      <c r="BQ80" s="42"/>
      <c r="BR80" s="42"/>
      <c r="BS80" s="42"/>
      <c r="BT80" s="42"/>
      <c r="BU80" s="42"/>
      <c r="BV80" s="42"/>
      <c r="BW80" s="42">
        <f t="shared" si="127"/>
        <v>0</v>
      </c>
      <c r="BX80" s="42"/>
      <c r="BY80" s="42">
        <f t="shared" si="53"/>
        <v>0</v>
      </c>
      <c r="BZ80" s="42"/>
    </row>
    <row r="81" spans="1:78" ht="15.75" hidden="1" outlineLevel="4" thickBot="1" x14ac:dyDescent="0.25">
      <c r="A81" s="37"/>
      <c r="B81" s="38">
        <f t="shared" si="183"/>
        <v>0</v>
      </c>
      <c r="C81" s="39"/>
      <c r="D81" s="41"/>
      <c r="E81" s="41"/>
      <c r="F81" s="41"/>
      <c r="G81" s="41">
        <f t="shared" si="174"/>
        <v>0</v>
      </c>
      <c r="H81" s="40" t="s">
        <v>28</v>
      </c>
      <c r="I81" s="41">
        <v>50</v>
      </c>
      <c r="J81" s="42">
        <f>900000+1500000+2500000+1650000+605000+2750000</f>
        <v>9905000</v>
      </c>
      <c r="K81" s="42"/>
      <c r="L81" s="42"/>
      <c r="M81" s="42"/>
      <c r="N81" s="42"/>
      <c r="O81" s="42">
        <f t="shared" si="75"/>
        <v>9905000</v>
      </c>
      <c r="P81" s="43">
        <f t="shared" si="175"/>
        <v>9905000</v>
      </c>
      <c r="Q81" s="41">
        <v>50</v>
      </c>
      <c r="R81" s="42">
        <f>900000+1500000+1650000+605000+2750000</f>
        <v>7405000</v>
      </c>
      <c r="S81" s="42"/>
      <c r="T81" s="42"/>
      <c r="U81" s="42"/>
      <c r="V81" s="42"/>
      <c r="W81" s="42">
        <f t="shared" si="76"/>
        <v>7405000</v>
      </c>
      <c r="X81" s="41"/>
      <c r="Y81" s="42"/>
      <c r="Z81" s="42"/>
      <c r="AA81" s="42"/>
      <c r="AB81" s="42"/>
      <c r="AC81" s="42"/>
      <c r="AD81" s="42">
        <f t="shared" si="122"/>
        <v>0</v>
      </c>
      <c r="AE81" s="42"/>
      <c r="AF81" s="42"/>
      <c r="AG81" s="42"/>
      <c r="AH81" s="42"/>
      <c r="AI81" s="42"/>
      <c r="AJ81" s="42"/>
      <c r="AK81" s="42"/>
      <c r="AL81" s="42"/>
      <c r="AM81" s="42">
        <f t="shared" si="123"/>
        <v>0</v>
      </c>
      <c r="AN81" s="42"/>
      <c r="AO81" s="42"/>
      <c r="AP81" s="42"/>
      <c r="AQ81" s="42"/>
      <c r="AR81" s="42"/>
      <c r="AS81" s="42"/>
      <c r="AT81" s="42"/>
      <c r="AU81" s="42"/>
      <c r="AV81" s="42">
        <f t="shared" si="124"/>
        <v>0</v>
      </c>
      <c r="AW81" s="42"/>
      <c r="AX81" s="42"/>
      <c r="AY81" s="42"/>
      <c r="AZ81" s="42"/>
      <c r="BA81" s="42"/>
      <c r="BB81" s="42"/>
      <c r="BC81" s="42"/>
      <c r="BD81" s="42"/>
      <c r="BE81" s="42">
        <f t="shared" si="125"/>
        <v>0</v>
      </c>
      <c r="BF81" s="42"/>
      <c r="BG81" s="42"/>
      <c r="BH81" s="42"/>
      <c r="BI81" s="42"/>
      <c r="BJ81" s="42"/>
      <c r="BK81" s="42"/>
      <c r="BL81" s="42"/>
      <c r="BM81" s="42"/>
      <c r="BN81" s="42">
        <f t="shared" si="126"/>
        <v>0</v>
      </c>
      <c r="BO81" s="42"/>
      <c r="BP81" s="42"/>
      <c r="BQ81" s="42"/>
      <c r="BR81" s="42"/>
      <c r="BS81" s="42"/>
      <c r="BT81" s="42"/>
      <c r="BU81" s="42"/>
      <c r="BV81" s="42"/>
      <c r="BW81" s="42">
        <f t="shared" si="127"/>
        <v>0</v>
      </c>
      <c r="BX81" s="42"/>
      <c r="BY81" s="42">
        <f t="shared" ref="BY81:BY144" si="207">BX81-BW81</f>
        <v>0</v>
      </c>
      <c r="BZ81" s="42"/>
    </row>
    <row r="82" spans="1:78" ht="30.75" hidden="1" outlineLevel="4" thickBot="1" x14ac:dyDescent="0.25">
      <c r="A82" s="37"/>
      <c r="B82" s="38">
        <f t="shared" si="183"/>
        <v>0</v>
      </c>
      <c r="C82" s="39"/>
      <c r="D82" s="41"/>
      <c r="E82" s="41"/>
      <c r="F82" s="41"/>
      <c r="G82" s="41">
        <f t="shared" si="174"/>
        <v>0</v>
      </c>
      <c r="H82" s="40" t="s">
        <v>141</v>
      </c>
      <c r="I82" s="41">
        <v>1</v>
      </c>
      <c r="J82" s="42">
        <f>750000+900000+1000000+2500000+1650000+605000</f>
        <v>7405000</v>
      </c>
      <c r="K82" s="42"/>
      <c r="L82" s="42"/>
      <c r="M82" s="42"/>
      <c r="N82" s="42"/>
      <c r="O82" s="42">
        <f t="shared" si="75"/>
        <v>7405000</v>
      </c>
      <c r="P82" s="43">
        <f t="shared" si="175"/>
        <v>7405000</v>
      </c>
      <c r="Q82" s="41">
        <v>1</v>
      </c>
      <c r="R82" s="42">
        <f>750000+900000+1000000+2500000+1650000+605000</f>
        <v>7405000</v>
      </c>
      <c r="S82" s="42"/>
      <c r="T82" s="42"/>
      <c r="U82" s="42"/>
      <c r="V82" s="42"/>
      <c r="W82" s="42">
        <f t="shared" si="76"/>
        <v>7405000</v>
      </c>
      <c r="X82" s="41"/>
      <c r="Y82" s="42"/>
      <c r="Z82" s="42"/>
      <c r="AA82" s="42"/>
      <c r="AB82" s="42"/>
      <c r="AC82" s="42"/>
      <c r="AD82" s="42">
        <f t="shared" si="122"/>
        <v>0</v>
      </c>
      <c r="AE82" s="42"/>
      <c r="AF82" s="42"/>
      <c r="AG82" s="42"/>
      <c r="AH82" s="42"/>
      <c r="AI82" s="42"/>
      <c r="AJ82" s="42"/>
      <c r="AK82" s="42"/>
      <c r="AL82" s="42"/>
      <c r="AM82" s="42">
        <f t="shared" si="123"/>
        <v>0</v>
      </c>
      <c r="AN82" s="42"/>
      <c r="AO82" s="42"/>
      <c r="AP82" s="42"/>
      <c r="AQ82" s="42"/>
      <c r="AR82" s="42"/>
      <c r="AS82" s="42"/>
      <c r="AT82" s="42"/>
      <c r="AU82" s="42"/>
      <c r="AV82" s="42">
        <f t="shared" si="124"/>
        <v>0</v>
      </c>
      <c r="AW82" s="42"/>
      <c r="AX82" s="42"/>
      <c r="AY82" s="42"/>
      <c r="AZ82" s="42"/>
      <c r="BA82" s="42"/>
      <c r="BB82" s="42"/>
      <c r="BC82" s="42"/>
      <c r="BD82" s="42"/>
      <c r="BE82" s="42">
        <f t="shared" si="125"/>
        <v>0</v>
      </c>
      <c r="BF82" s="42"/>
      <c r="BG82" s="42"/>
      <c r="BH82" s="42"/>
      <c r="BI82" s="42"/>
      <c r="BJ82" s="42"/>
      <c r="BK82" s="42"/>
      <c r="BL82" s="42"/>
      <c r="BM82" s="42"/>
      <c r="BN82" s="42">
        <f t="shared" si="126"/>
        <v>0</v>
      </c>
      <c r="BO82" s="42"/>
      <c r="BP82" s="42"/>
      <c r="BQ82" s="42"/>
      <c r="BR82" s="42"/>
      <c r="BS82" s="42"/>
      <c r="BT82" s="42"/>
      <c r="BU82" s="42"/>
      <c r="BV82" s="42"/>
      <c r="BW82" s="42">
        <f t="shared" si="127"/>
        <v>0</v>
      </c>
      <c r="BX82" s="42"/>
      <c r="BY82" s="42">
        <f t="shared" si="207"/>
        <v>0</v>
      </c>
      <c r="BZ82" s="42"/>
    </row>
    <row r="83" spans="1:78" ht="15.75" hidden="1" outlineLevel="4" thickBot="1" x14ac:dyDescent="0.25">
      <c r="A83" s="37"/>
      <c r="B83" s="38">
        <f t="shared" si="183"/>
        <v>0</v>
      </c>
      <c r="C83" s="39"/>
      <c r="D83" s="41"/>
      <c r="E83" s="41"/>
      <c r="F83" s="41"/>
      <c r="G83" s="41">
        <f t="shared" si="174"/>
        <v>0</v>
      </c>
      <c r="H83" s="40" t="s">
        <v>40</v>
      </c>
      <c r="I83" s="41">
        <v>12</v>
      </c>
      <c r="J83" s="42">
        <f>1800000+1800000</f>
        <v>3600000</v>
      </c>
      <c r="K83" s="42"/>
      <c r="L83" s="42"/>
      <c r="M83" s="42"/>
      <c r="N83" s="42"/>
      <c r="O83" s="42">
        <f t="shared" si="75"/>
        <v>3600000</v>
      </c>
      <c r="P83" s="43">
        <f t="shared" si="175"/>
        <v>3600000</v>
      </c>
      <c r="Q83" s="41">
        <v>12</v>
      </c>
      <c r="R83" s="42">
        <f>1800000+1800000</f>
        <v>3600000</v>
      </c>
      <c r="S83" s="42"/>
      <c r="T83" s="42"/>
      <c r="U83" s="42"/>
      <c r="V83" s="42"/>
      <c r="W83" s="42">
        <f t="shared" si="76"/>
        <v>3600000</v>
      </c>
      <c r="X83" s="41"/>
      <c r="Y83" s="42"/>
      <c r="Z83" s="42"/>
      <c r="AA83" s="42"/>
      <c r="AB83" s="42"/>
      <c r="AC83" s="42"/>
      <c r="AD83" s="42">
        <f t="shared" si="122"/>
        <v>0</v>
      </c>
      <c r="AE83" s="42"/>
      <c r="AF83" s="42"/>
      <c r="AG83" s="42"/>
      <c r="AH83" s="42"/>
      <c r="AI83" s="42"/>
      <c r="AJ83" s="42"/>
      <c r="AK83" s="42"/>
      <c r="AL83" s="42"/>
      <c r="AM83" s="42">
        <f t="shared" si="123"/>
        <v>0</v>
      </c>
      <c r="AN83" s="42"/>
      <c r="AO83" s="42"/>
      <c r="AP83" s="42"/>
      <c r="AQ83" s="42"/>
      <c r="AR83" s="42"/>
      <c r="AS83" s="42"/>
      <c r="AT83" s="42"/>
      <c r="AU83" s="42"/>
      <c r="AV83" s="42">
        <f t="shared" si="124"/>
        <v>0</v>
      </c>
      <c r="AW83" s="42"/>
      <c r="AX83" s="42"/>
      <c r="AY83" s="42"/>
      <c r="AZ83" s="42"/>
      <c r="BA83" s="42"/>
      <c r="BB83" s="42"/>
      <c r="BC83" s="42"/>
      <c r="BD83" s="42"/>
      <c r="BE83" s="42">
        <f t="shared" si="125"/>
        <v>0</v>
      </c>
      <c r="BF83" s="42"/>
      <c r="BG83" s="42"/>
      <c r="BH83" s="42"/>
      <c r="BI83" s="42"/>
      <c r="BJ83" s="42"/>
      <c r="BK83" s="42"/>
      <c r="BL83" s="42"/>
      <c r="BM83" s="42"/>
      <c r="BN83" s="42">
        <f t="shared" si="126"/>
        <v>0</v>
      </c>
      <c r="BO83" s="42"/>
      <c r="BP83" s="42"/>
      <c r="BQ83" s="42"/>
      <c r="BR83" s="42"/>
      <c r="BS83" s="42"/>
      <c r="BT83" s="42"/>
      <c r="BU83" s="42"/>
      <c r="BV83" s="42"/>
      <c r="BW83" s="42">
        <f t="shared" si="127"/>
        <v>0</v>
      </c>
      <c r="BX83" s="42"/>
      <c r="BY83" s="42">
        <f t="shared" si="207"/>
        <v>0</v>
      </c>
      <c r="BZ83" s="42"/>
    </row>
    <row r="84" spans="1:78" ht="48" outlineLevel="1" thickBot="1" x14ac:dyDescent="0.25">
      <c r="A84" s="19">
        <v>0.14380787037037038</v>
      </c>
      <c r="B84" s="20">
        <f t="shared" si="183"/>
        <v>16</v>
      </c>
      <c r="C84" s="21" t="s">
        <v>185</v>
      </c>
      <c r="D84" s="23">
        <f>SUM(D85)</f>
        <v>24975000</v>
      </c>
      <c r="E84" s="23">
        <f>SUM(E85)</f>
        <v>0</v>
      </c>
      <c r="F84" s="53"/>
      <c r="G84" s="23">
        <f t="shared" si="174"/>
        <v>24975000</v>
      </c>
      <c r="H84" s="50"/>
      <c r="I84" s="23"/>
      <c r="J84" s="22">
        <f>SUM(J85)</f>
        <v>25000000</v>
      </c>
      <c r="K84" s="22">
        <f>SUM(K85)</f>
        <v>0</v>
      </c>
      <c r="L84" s="22">
        <f>SUM(L85)</f>
        <v>0</v>
      </c>
      <c r="M84" s="22">
        <f>SUM(M85)</f>
        <v>0</v>
      </c>
      <c r="N84" s="22">
        <f>SUM(N85)</f>
        <v>0</v>
      </c>
      <c r="O84" s="22">
        <f t="shared" si="75"/>
        <v>25000000</v>
      </c>
      <c r="P84" s="24">
        <f t="shared" si="175"/>
        <v>25000</v>
      </c>
      <c r="Q84" s="23"/>
      <c r="R84" s="22">
        <f>SUM(R85)</f>
        <v>62600000</v>
      </c>
      <c r="S84" s="22">
        <f>SUM(S85)</f>
        <v>0</v>
      </c>
      <c r="T84" s="22">
        <f>SUM(T85)</f>
        <v>0</v>
      </c>
      <c r="U84" s="22">
        <f>SUM(U85)</f>
        <v>0</v>
      </c>
      <c r="V84" s="22">
        <f>SUM(V85)</f>
        <v>0</v>
      </c>
      <c r="W84" s="22">
        <f t="shared" si="76"/>
        <v>62600000</v>
      </c>
      <c r="X84" s="23"/>
      <c r="Y84" s="22">
        <f t="shared" ref="Y84:BX84" si="208">SUM(Y85)</f>
        <v>63350000</v>
      </c>
      <c r="Z84" s="22">
        <f t="shared" si="208"/>
        <v>0</v>
      </c>
      <c r="AA84" s="22">
        <f t="shared" si="208"/>
        <v>0</v>
      </c>
      <c r="AB84" s="22">
        <f t="shared" si="208"/>
        <v>0</v>
      </c>
      <c r="AC84" s="22">
        <f t="shared" si="208"/>
        <v>0</v>
      </c>
      <c r="AD84" s="22">
        <f t="shared" si="122"/>
        <v>63350000</v>
      </c>
      <c r="AE84" s="22">
        <f t="shared" si="208"/>
        <v>63350000</v>
      </c>
      <c r="AF84" s="22">
        <f t="shared" si="208"/>
        <v>0</v>
      </c>
      <c r="AG84" s="22">
        <f t="shared" si="208"/>
        <v>0</v>
      </c>
      <c r="AH84" s="22">
        <f t="shared" si="208"/>
        <v>0</v>
      </c>
      <c r="AI84" s="22">
        <f t="shared" si="208"/>
        <v>0</v>
      </c>
      <c r="AJ84" s="22">
        <f t="shared" si="208"/>
        <v>0</v>
      </c>
      <c r="AK84" s="22">
        <f t="shared" si="208"/>
        <v>0</v>
      </c>
      <c r="AL84" s="22">
        <f t="shared" si="208"/>
        <v>0</v>
      </c>
      <c r="AM84" s="22">
        <f t="shared" si="123"/>
        <v>63350000</v>
      </c>
      <c r="AN84" s="22">
        <f t="shared" si="208"/>
        <v>63350000</v>
      </c>
      <c r="AO84" s="22">
        <f t="shared" si="208"/>
        <v>0</v>
      </c>
      <c r="AP84" s="22">
        <f t="shared" si="208"/>
        <v>0</v>
      </c>
      <c r="AQ84" s="22">
        <f t="shared" si="208"/>
        <v>0</v>
      </c>
      <c r="AR84" s="22">
        <f t="shared" si="208"/>
        <v>0</v>
      </c>
      <c r="AS84" s="22">
        <f t="shared" si="208"/>
        <v>0</v>
      </c>
      <c r="AT84" s="22">
        <f t="shared" si="208"/>
        <v>0</v>
      </c>
      <c r="AU84" s="22">
        <f t="shared" si="208"/>
        <v>0</v>
      </c>
      <c r="AV84" s="22">
        <f t="shared" si="124"/>
        <v>63350000</v>
      </c>
      <c r="AW84" s="22">
        <f t="shared" si="208"/>
        <v>57350000</v>
      </c>
      <c r="AX84" s="22">
        <f t="shared" si="208"/>
        <v>0</v>
      </c>
      <c r="AY84" s="22">
        <f t="shared" si="208"/>
        <v>0</v>
      </c>
      <c r="AZ84" s="22">
        <f t="shared" si="208"/>
        <v>0</v>
      </c>
      <c r="BA84" s="22">
        <f t="shared" si="208"/>
        <v>0</v>
      </c>
      <c r="BB84" s="22">
        <f t="shared" si="208"/>
        <v>0</v>
      </c>
      <c r="BC84" s="22">
        <f t="shared" si="208"/>
        <v>0</v>
      </c>
      <c r="BD84" s="22">
        <f t="shared" si="208"/>
        <v>0</v>
      </c>
      <c r="BE84" s="22">
        <f t="shared" si="125"/>
        <v>57350000</v>
      </c>
      <c r="BF84" s="22">
        <f t="shared" si="208"/>
        <v>57350000</v>
      </c>
      <c r="BG84" s="22">
        <f t="shared" si="208"/>
        <v>0</v>
      </c>
      <c r="BH84" s="22">
        <f t="shared" si="208"/>
        <v>0</v>
      </c>
      <c r="BI84" s="22">
        <f t="shared" si="208"/>
        <v>0</v>
      </c>
      <c r="BJ84" s="22">
        <f t="shared" si="208"/>
        <v>0</v>
      </c>
      <c r="BK84" s="22">
        <f t="shared" si="208"/>
        <v>0</v>
      </c>
      <c r="BL84" s="22">
        <f t="shared" si="208"/>
        <v>0</v>
      </c>
      <c r="BM84" s="22">
        <f t="shared" si="208"/>
        <v>0</v>
      </c>
      <c r="BN84" s="22">
        <f t="shared" si="126"/>
        <v>57350000</v>
      </c>
      <c r="BO84" s="22">
        <f t="shared" si="208"/>
        <v>57350000</v>
      </c>
      <c r="BP84" s="22">
        <f t="shared" si="208"/>
        <v>0</v>
      </c>
      <c r="BQ84" s="22">
        <f t="shared" si="208"/>
        <v>0</v>
      </c>
      <c r="BR84" s="22">
        <f t="shared" si="208"/>
        <v>0</v>
      </c>
      <c r="BS84" s="22">
        <f t="shared" si="208"/>
        <v>0</v>
      </c>
      <c r="BT84" s="22">
        <f t="shared" si="208"/>
        <v>0</v>
      </c>
      <c r="BU84" s="22">
        <f t="shared" si="208"/>
        <v>0</v>
      </c>
      <c r="BV84" s="22">
        <f t="shared" si="208"/>
        <v>0</v>
      </c>
      <c r="BW84" s="22">
        <f t="shared" si="127"/>
        <v>57350000</v>
      </c>
      <c r="BX84" s="22">
        <f t="shared" si="208"/>
        <v>57350000</v>
      </c>
      <c r="BY84" s="22">
        <f t="shared" si="207"/>
        <v>0</v>
      </c>
      <c r="BZ84" s="22"/>
    </row>
    <row r="85" spans="1:78" ht="32.25" outlineLevel="2" thickBot="1" x14ac:dyDescent="0.25">
      <c r="A85" s="25" t="s">
        <v>186</v>
      </c>
      <c r="B85" s="26">
        <f t="shared" si="183"/>
        <v>12</v>
      </c>
      <c r="C85" s="46" t="s">
        <v>187</v>
      </c>
      <c r="D85" s="28">
        <f>SUM(D86,D89)</f>
        <v>24975000</v>
      </c>
      <c r="E85" s="28">
        <f>SUM(E86,E89)</f>
        <v>0</v>
      </c>
      <c r="F85" s="54"/>
      <c r="G85" s="28">
        <f t="shared" si="174"/>
        <v>24975000</v>
      </c>
      <c r="H85" s="51"/>
      <c r="I85" s="28"/>
      <c r="J85" s="27">
        <f>SUM(J86,J89)</f>
        <v>25000000</v>
      </c>
      <c r="K85" s="27">
        <f>SUM(K86,K89)</f>
        <v>0</v>
      </c>
      <c r="L85" s="27">
        <f>SUM(L86,L89)</f>
        <v>0</v>
      </c>
      <c r="M85" s="27">
        <f>SUM(M86,M89)</f>
        <v>0</v>
      </c>
      <c r="N85" s="27">
        <f>SUM(N86,N89)</f>
        <v>0</v>
      </c>
      <c r="O85" s="27">
        <f t="shared" si="75"/>
        <v>25000000</v>
      </c>
      <c r="P85" s="29">
        <f t="shared" si="175"/>
        <v>25000</v>
      </c>
      <c r="Q85" s="28"/>
      <c r="R85" s="27">
        <f>SUM(R86,R89)</f>
        <v>62600000</v>
      </c>
      <c r="S85" s="27">
        <f>SUM(S86,S89)</f>
        <v>0</v>
      </c>
      <c r="T85" s="27">
        <f>SUM(T86,T89)</f>
        <v>0</v>
      </c>
      <c r="U85" s="27">
        <f>SUM(U86,U89)</f>
        <v>0</v>
      </c>
      <c r="V85" s="27">
        <f>SUM(V86,V89)</f>
        <v>0</v>
      </c>
      <c r="W85" s="27">
        <f t="shared" si="76"/>
        <v>62600000</v>
      </c>
      <c r="X85" s="28"/>
      <c r="Y85" s="27">
        <f>SUM(Y86,Y89)</f>
        <v>63350000</v>
      </c>
      <c r="Z85" s="27">
        <f>SUM(Z86,Z89)</f>
        <v>0</v>
      </c>
      <c r="AA85" s="27">
        <f>SUM(AA86,AA89)</f>
        <v>0</v>
      </c>
      <c r="AB85" s="27">
        <f>SUM(AB86,AB89)</f>
        <v>0</v>
      </c>
      <c r="AC85" s="27">
        <f>SUM(AC86,AC89)</f>
        <v>0</v>
      </c>
      <c r="AD85" s="27">
        <f t="shared" si="122"/>
        <v>63350000</v>
      </c>
      <c r="AE85" s="27">
        <f t="shared" ref="AE85:AL85" si="209">SUM(AE86,AE89)</f>
        <v>63350000</v>
      </c>
      <c r="AF85" s="27">
        <f t="shared" si="209"/>
        <v>0</v>
      </c>
      <c r="AG85" s="27">
        <f t="shared" si="209"/>
        <v>0</v>
      </c>
      <c r="AH85" s="27">
        <f t="shared" si="209"/>
        <v>0</v>
      </c>
      <c r="AI85" s="27">
        <f t="shared" si="209"/>
        <v>0</v>
      </c>
      <c r="AJ85" s="27">
        <f t="shared" si="209"/>
        <v>0</v>
      </c>
      <c r="AK85" s="27">
        <f t="shared" si="209"/>
        <v>0</v>
      </c>
      <c r="AL85" s="27">
        <f t="shared" si="209"/>
        <v>0</v>
      </c>
      <c r="AM85" s="27">
        <f t="shared" si="123"/>
        <v>63350000</v>
      </c>
      <c r="AN85" s="27">
        <f t="shared" ref="AN85:AU85" si="210">SUM(AN86,AN89)</f>
        <v>63350000</v>
      </c>
      <c r="AO85" s="27">
        <f t="shared" si="210"/>
        <v>0</v>
      </c>
      <c r="AP85" s="27">
        <f t="shared" si="210"/>
        <v>0</v>
      </c>
      <c r="AQ85" s="27">
        <f t="shared" si="210"/>
        <v>0</v>
      </c>
      <c r="AR85" s="27">
        <f t="shared" si="210"/>
        <v>0</v>
      </c>
      <c r="AS85" s="27">
        <f t="shared" si="210"/>
        <v>0</v>
      </c>
      <c r="AT85" s="27">
        <f t="shared" si="210"/>
        <v>0</v>
      </c>
      <c r="AU85" s="27">
        <f t="shared" si="210"/>
        <v>0</v>
      </c>
      <c r="AV85" s="27">
        <f t="shared" si="124"/>
        <v>63350000</v>
      </c>
      <c r="AW85" s="27">
        <f t="shared" ref="AW85:BD85" si="211">SUM(AW86,AW89)</f>
        <v>57350000</v>
      </c>
      <c r="AX85" s="27">
        <f t="shared" si="211"/>
        <v>0</v>
      </c>
      <c r="AY85" s="27">
        <f t="shared" si="211"/>
        <v>0</v>
      </c>
      <c r="AZ85" s="27">
        <f t="shared" si="211"/>
        <v>0</v>
      </c>
      <c r="BA85" s="27">
        <f t="shared" si="211"/>
        <v>0</v>
      </c>
      <c r="BB85" s="27">
        <f t="shared" si="211"/>
        <v>0</v>
      </c>
      <c r="BC85" s="27">
        <f t="shared" si="211"/>
        <v>0</v>
      </c>
      <c r="BD85" s="27">
        <f t="shared" si="211"/>
        <v>0</v>
      </c>
      <c r="BE85" s="27">
        <f t="shared" si="125"/>
        <v>57350000</v>
      </c>
      <c r="BF85" s="27">
        <f t="shared" ref="BF85:BM85" si="212">SUM(BF86,BF89)</f>
        <v>57350000</v>
      </c>
      <c r="BG85" s="27">
        <f t="shared" si="212"/>
        <v>0</v>
      </c>
      <c r="BH85" s="27">
        <f t="shared" si="212"/>
        <v>0</v>
      </c>
      <c r="BI85" s="27">
        <f t="shared" si="212"/>
        <v>0</v>
      </c>
      <c r="BJ85" s="27">
        <f t="shared" si="212"/>
        <v>0</v>
      </c>
      <c r="BK85" s="27">
        <f t="shared" si="212"/>
        <v>0</v>
      </c>
      <c r="BL85" s="27">
        <f t="shared" si="212"/>
        <v>0</v>
      </c>
      <c r="BM85" s="27">
        <f t="shared" si="212"/>
        <v>0</v>
      </c>
      <c r="BN85" s="27">
        <f t="shared" si="126"/>
        <v>57350000</v>
      </c>
      <c r="BO85" s="27">
        <f t="shared" ref="BO85:BV85" si="213">SUM(BO86,BO89)</f>
        <v>57350000</v>
      </c>
      <c r="BP85" s="27">
        <f t="shared" si="213"/>
        <v>0</v>
      </c>
      <c r="BQ85" s="27">
        <f t="shared" si="213"/>
        <v>0</v>
      </c>
      <c r="BR85" s="27">
        <f t="shared" si="213"/>
        <v>0</v>
      </c>
      <c r="BS85" s="27">
        <f t="shared" si="213"/>
        <v>0</v>
      </c>
      <c r="BT85" s="27">
        <f t="shared" si="213"/>
        <v>0</v>
      </c>
      <c r="BU85" s="27">
        <f t="shared" si="213"/>
        <v>0</v>
      </c>
      <c r="BV85" s="27">
        <f t="shared" si="213"/>
        <v>0</v>
      </c>
      <c r="BW85" s="27">
        <f t="shared" si="127"/>
        <v>57350000</v>
      </c>
      <c r="BX85" s="27">
        <f t="shared" ref="BX85" si="214">SUM(BX86,BX89)</f>
        <v>57350000</v>
      </c>
      <c r="BY85" s="27">
        <f t="shared" si="207"/>
        <v>0</v>
      </c>
      <c r="BZ85" s="27"/>
    </row>
    <row r="86" spans="1:78" ht="48" outlineLevel="3" collapsed="1" thickBot="1" x14ac:dyDescent="0.25">
      <c r="A86" s="30" t="s">
        <v>188</v>
      </c>
      <c r="B86" s="31">
        <f t="shared" si="183"/>
        <v>15</v>
      </c>
      <c r="C86" s="32" t="s">
        <v>189</v>
      </c>
      <c r="D86" s="34">
        <v>24975000</v>
      </c>
      <c r="E86" s="34"/>
      <c r="F86" s="55"/>
      <c r="G86" s="34">
        <f t="shared" si="174"/>
        <v>24975000</v>
      </c>
      <c r="H86" s="33"/>
      <c r="I86" s="34"/>
      <c r="J86" s="35">
        <f>SUM(J87:J88)</f>
        <v>25000000</v>
      </c>
      <c r="K86" s="35">
        <f>SUM(K87:K88)</f>
        <v>0</v>
      </c>
      <c r="L86" s="35">
        <f>SUM(L87:L88)</f>
        <v>0</v>
      </c>
      <c r="M86" s="35">
        <f>SUM(M87:M88)</f>
        <v>0</v>
      </c>
      <c r="N86" s="35">
        <f>SUM(N87:N88)</f>
        <v>0</v>
      </c>
      <c r="O86" s="35">
        <f t="shared" si="75"/>
        <v>25000000</v>
      </c>
      <c r="P86" s="36">
        <f t="shared" si="175"/>
        <v>25000</v>
      </c>
      <c r="Q86" s="34"/>
      <c r="R86" s="35">
        <f>SUM(R87:R88)</f>
        <v>25000000</v>
      </c>
      <c r="S86" s="35">
        <f>SUM(S87:S88)</f>
        <v>0</v>
      </c>
      <c r="T86" s="35">
        <f>SUM(T87:T88)</f>
        <v>0</v>
      </c>
      <c r="U86" s="35">
        <f>SUM(U87:U88)</f>
        <v>0</v>
      </c>
      <c r="V86" s="35">
        <f>SUM(V87:V88)</f>
        <v>0</v>
      </c>
      <c r="W86" s="35">
        <f t="shared" si="76"/>
        <v>25000000</v>
      </c>
      <c r="X86" s="34"/>
      <c r="Y86" s="35">
        <v>25750000</v>
      </c>
      <c r="Z86" s="35">
        <f>SUM(Z87:Z88)</f>
        <v>0</v>
      </c>
      <c r="AA86" s="35">
        <f>SUM(AA87:AA88)</f>
        <v>0</v>
      </c>
      <c r="AB86" s="35">
        <f>SUM(AB87:AB88)</f>
        <v>0</v>
      </c>
      <c r="AC86" s="35">
        <f>SUM(AC87:AC88)</f>
        <v>0</v>
      </c>
      <c r="AD86" s="35">
        <f t="shared" si="122"/>
        <v>25750000</v>
      </c>
      <c r="AE86" s="35">
        <v>25750000</v>
      </c>
      <c r="AF86" s="35">
        <f t="shared" ref="AF86:AL86" si="215">SUM(AF87:AF88)</f>
        <v>0</v>
      </c>
      <c r="AG86" s="35">
        <f t="shared" si="215"/>
        <v>0</v>
      </c>
      <c r="AH86" s="35">
        <f t="shared" si="215"/>
        <v>0</v>
      </c>
      <c r="AI86" s="35">
        <f t="shared" si="215"/>
        <v>0</v>
      </c>
      <c r="AJ86" s="35">
        <f t="shared" si="215"/>
        <v>0</v>
      </c>
      <c r="AK86" s="35">
        <f t="shared" si="215"/>
        <v>0</v>
      </c>
      <c r="AL86" s="35">
        <f t="shared" si="215"/>
        <v>0</v>
      </c>
      <c r="AM86" s="35">
        <f t="shared" si="123"/>
        <v>25750000</v>
      </c>
      <c r="AN86" s="35">
        <v>25750000</v>
      </c>
      <c r="AO86" s="35">
        <f t="shared" ref="AO86:AU86" si="216">SUM(AO87:AO88)</f>
        <v>0</v>
      </c>
      <c r="AP86" s="35">
        <f t="shared" si="216"/>
        <v>0</v>
      </c>
      <c r="AQ86" s="35">
        <f t="shared" si="216"/>
        <v>0</v>
      </c>
      <c r="AR86" s="35">
        <f t="shared" si="216"/>
        <v>0</v>
      </c>
      <c r="AS86" s="35">
        <f t="shared" si="216"/>
        <v>0</v>
      </c>
      <c r="AT86" s="35">
        <f t="shared" si="216"/>
        <v>0</v>
      </c>
      <c r="AU86" s="35">
        <f t="shared" si="216"/>
        <v>0</v>
      </c>
      <c r="AV86" s="35">
        <f t="shared" si="124"/>
        <v>25750000</v>
      </c>
      <c r="AW86" s="35">
        <f>25750000-6000000</f>
        <v>19750000</v>
      </c>
      <c r="AX86" s="35">
        <f t="shared" ref="AX86:BD86" si="217">SUM(AX87:AX88)</f>
        <v>0</v>
      </c>
      <c r="AY86" s="35">
        <f t="shared" si="217"/>
        <v>0</v>
      </c>
      <c r="AZ86" s="35">
        <f t="shared" si="217"/>
        <v>0</v>
      </c>
      <c r="BA86" s="35">
        <f t="shared" si="217"/>
        <v>0</v>
      </c>
      <c r="BB86" s="35">
        <f t="shared" si="217"/>
        <v>0</v>
      </c>
      <c r="BC86" s="35">
        <f t="shared" si="217"/>
        <v>0</v>
      </c>
      <c r="BD86" s="35">
        <f t="shared" si="217"/>
        <v>0</v>
      </c>
      <c r="BE86" s="35">
        <f t="shared" si="125"/>
        <v>19750000</v>
      </c>
      <c r="BF86" s="35">
        <f>25750000-6000000</f>
        <v>19750000</v>
      </c>
      <c r="BG86" s="35">
        <f t="shared" ref="BG86:BM86" si="218">SUM(BG87:BG88)</f>
        <v>0</v>
      </c>
      <c r="BH86" s="35">
        <f t="shared" si="218"/>
        <v>0</v>
      </c>
      <c r="BI86" s="35">
        <f t="shared" si="218"/>
        <v>0</v>
      </c>
      <c r="BJ86" s="35">
        <f t="shared" si="218"/>
        <v>0</v>
      </c>
      <c r="BK86" s="35">
        <f t="shared" si="218"/>
        <v>0</v>
      </c>
      <c r="BL86" s="35">
        <f t="shared" si="218"/>
        <v>0</v>
      </c>
      <c r="BM86" s="35">
        <f t="shared" si="218"/>
        <v>0</v>
      </c>
      <c r="BN86" s="35">
        <f t="shared" si="126"/>
        <v>19750000</v>
      </c>
      <c r="BO86" s="35">
        <f>25750000-6000000</f>
        <v>19750000</v>
      </c>
      <c r="BP86" s="35">
        <f t="shared" ref="BP86:BV86" si="219">SUM(BP87:BP88)</f>
        <v>0</v>
      </c>
      <c r="BQ86" s="35">
        <f t="shared" si="219"/>
        <v>0</v>
      </c>
      <c r="BR86" s="35">
        <f t="shared" si="219"/>
        <v>0</v>
      </c>
      <c r="BS86" s="35">
        <f t="shared" si="219"/>
        <v>0</v>
      </c>
      <c r="BT86" s="35">
        <f t="shared" si="219"/>
        <v>0</v>
      </c>
      <c r="BU86" s="35">
        <f t="shared" si="219"/>
        <v>0</v>
      </c>
      <c r="BV86" s="35">
        <f t="shared" si="219"/>
        <v>0</v>
      </c>
      <c r="BW86" s="35">
        <f t="shared" si="127"/>
        <v>19750000</v>
      </c>
      <c r="BX86" s="35">
        <f>BW86</f>
        <v>19750000</v>
      </c>
      <c r="BY86" s="35">
        <f t="shared" si="207"/>
        <v>0</v>
      </c>
      <c r="BZ86" s="35"/>
    </row>
    <row r="87" spans="1:78" ht="15.75" hidden="1" outlineLevel="4" thickBot="1" x14ac:dyDescent="0.25">
      <c r="A87" s="37"/>
      <c r="B87" s="38">
        <f t="shared" si="183"/>
        <v>0</v>
      </c>
      <c r="C87" s="39"/>
      <c r="D87" s="41"/>
      <c r="E87" s="41"/>
      <c r="F87" s="41"/>
      <c r="G87" s="41">
        <f t="shared" si="174"/>
        <v>0</v>
      </c>
      <c r="H87" s="40" t="s">
        <v>86</v>
      </c>
      <c r="I87" s="41">
        <v>1</v>
      </c>
      <c r="J87" s="42">
        <f>25000000-J88</f>
        <v>7000000</v>
      </c>
      <c r="K87" s="42"/>
      <c r="L87" s="42"/>
      <c r="M87" s="42"/>
      <c r="N87" s="42"/>
      <c r="O87" s="42">
        <f t="shared" si="75"/>
        <v>7000000</v>
      </c>
      <c r="P87" s="43">
        <f t="shared" si="175"/>
        <v>7000000</v>
      </c>
      <c r="Q87" s="41">
        <v>1</v>
      </c>
      <c r="R87" s="42">
        <f>(25750000-750000)-R88</f>
        <v>7000000</v>
      </c>
      <c r="S87" s="42"/>
      <c r="T87" s="42"/>
      <c r="U87" s="42"/>
      <c r="V87" s="42"/>
      <c r="W87" s="42">
        <f t="shared" si="76"/>
        <v>7000000</v>
      </c>
      <c r="X87" s="41"/>
      <c r="Y87" s="42"/>
      <c r="Z87" s="42"/>
      <c r="AA87" s="42"/>
      <c r="AB87" s="42"/>
      <c r="AC87" s="42"/>
      <c r="AD87" s="42">
        <f t="shared" si="122"/>
        <v>0</v>
      </c>
      <c r="AE87" s="42"/>
      <c r="AF87" s="42"/>
      <c r="AG87" s="42"/>
      <c r="AH87" s="42"/>
      <c r="AI87" s="42"/>
      <c r="AJ87" s="42"/>
      <c r="AK87" s="42"/>
      <c r="AL87" s="42"/>
      <c r="AM87" s="42">
        <f t="shared" si="123"/>
        <v>0</v>
      </c>
      <c r="AN87" s="42"/>
      <c r="AO87" s="42"/>
      <c r="AP87" s="42"/>
      <c r="AQ87" s="42"/>
      <c r="AR87" s="42"/>
      <c r="AS87" s="42"/>
      <c r="AT87" s="42"/>
      <c r="AU87" s="42"/>
      <c r="AV87" s="42">
        <f t="shared" si="124"/>
        <v>0</v>
      </c>
      <c r="AW87" s="42"/>
      <c r="AX87" s="42"/>
      <c r="AY87" s="42"/>
      <c r="AZ87" s="42"/>
      <c r="BA87" s="42"/>
      <c r="BB87" s="42"/>
      <c r="BC87" s="42"/>
      <c r="BD87" s="42"/>
      <c r="BE87" s="42">
        <f t="shared" si="125"/>
        <v>0</v>
      </c>
      <c r="BF87" s="42"/>
      <c r="BG87" s="42"/>
      <c r="BH87" s="42"/>
      <c r="BI87" s="42"/>
      <c r="BJ87" s="42"/>
      <c r="BK87" s="42"/>
      <c r="BL87" s="42"/>
      <c r="BM87" s="42"/>
      <c r="BN87" s="42">
        <f t="shared" si="126"/>
        <v>0</v>
      </c>
      <c r="BO87" s="42"/>
      <c r="BP87" s="42"/>
      <c r="BQ87" s="42"/>
      <c r="BR87" s="42"/>
      <c r="BS87" s="42"/>
      <c r="BT87" s="42"/>
      <c r="BU87" s="42"/>
      <c r="BV87" s="42"/>
      <c r="BW87" s="42">
        <f t="shared" si="127"/>
        <v>0</v>
      </c>
      <c r="BX87" s="42"/>
      <c r="BY87" s="42">
        <f t="shared" si="207"/>
        <v>0</v>
      </c>
      <c r="BZ87" s="42"/>
    </row>
    <row r="88" spans="1:78" ht="30.75" hidden="1" outlineLevel="4" thickBot="1" x14ac:dyDescent="0.25">
      <c r="A88" s="37"/>
      <c r="B88" s="38">
        <f t="shared" si="183"/>
        <v>0</v>
      </c>
      <c r="C88" s="39"/>
      <c r="D88" s="41"/>
      <c r="E88" s="41"/>
      <c r="F88" s="41"/>
      <c r="G88" s="41">
        <f t="shared" si="174"/>
        <v>0</v>
      </c>
      <c r="H88" s="40" t="s">
        <v>190</v>
      </c>
      <c r="I88" s="41">
        <v>2</v>
      </c>
      <c r="J88" s="42">
        <v>18000000</v>
      </c>
      <c r="K88" s="42"/>
      <c r="L88" s="42"/>
      <c r="M88" s="42"/>
      <c r="N88" s="42"/>
      <c r="O88" s="42">
        <f t="shared" si="75"/>
        <v>18000000</v>
      </c>
      <c r="P88" s="43">
        <f t="shared" si="175"/>
        <v>18000000</v>
      </c>
      <c r="Q88" s="41">
        <v>2</v>
      </c>
      <c r="R88" s="42">
        <v>18000000</v>
      </c>
      <c r="S88" s="42"/>
      <c r="T88" s="42"/>
      <c r="U88" s="42"/>
      <c r="V88" s="42"/>
      <c r="W88" s="42">
        <f t="shared" si="76"/>
        <v>18000000</v>
      </c>
      <c r="X88" s="41"/>
      <c r="Y88" s="42"/>
      <c r="Z88" s="42"/>
      <c r="AA88" s="42"/>
      <c r="AB88" s="42"/>
      <c r="AC88" s="42"/>
      <c r="AD88" s="42">
        <f t="shared" si="122"/>
        <v>0</v>
      </c>
      <c r="AE88" s="42"/>
      <c r="AF88" s="42"/>
      <c r="AG88" s="42"/>
      <c r="AH88" s="42"/>
      <c r="AI88" s="42"/>
      <c r="AJ88" s="42"/>
      <c r="AK88" s="42"/>
      <c r="AL88" s="42"/>
      <c r="AM88" s="42">
        <f t="shared" si="123"/>
        <v>0</v>
      </c>
      <c r="AN88" s="42"/>
      <c r="AO88" s="42"/>
      <c r="AP88" s="42"/>
      <c r="AQ88" s="42"/>
      <c r="AR88" s="42"/>
      <c r="AS88" s="42"/>
      <c r="AT88" s="42"/>
      <c r="AU88" s="42"/>
      <c r="AV88" s="42">
        <f t="shared" si="124"/>
        <v>0</v>
      </c>
      <c r="AW88" s="42"/>
      <c r="AX88" s="42"/>
      <c r="AY88" s="42"/>
      <c r="AZ88" s="42"/>
      <c r="BA88" s="42"/>
      <c r="BB88" s="42"/>
      <c r="BC88" s="42"/>
      <c r="BD88" s="42"/>
      <c r="BE88" s="42">
        <f t="shared" si="125"/>
        <v>0</v>
      </c>
      <c r="BF88" s="42"/>
      <c r="BG88" s="42"/>
      <c r="BH88" s="42"/>
      <c r="BI88" s="42"/>
      <c r="BJ88" s="42"/>
      <c r="BK88" s="42"/>
      <c r="BL88" s="42"/>
      <c r="BM88" s="42"/>
      <c r="BN88" s="42">
        <f t="shared" si="126"/>
        <v>0</v>
      </c>
      <c r="BO88" s="42"/>
      <c r="BP88" s="42"/>
      <c r="BQ88" s="42"/>
      <c r="BR88" s="42"/>
      <c r="BS88" s="42"/>
      <c r="BT88" s="42"/>
      <c r="BU88" s="42"/>
      <c r="BV88" s="42"/>
      <c r="BW88" s="42">
        <f t="shared" si="127"/>
        <v>0</v>
      </c>
      <c r="BX88" s="42"/>
      <c r="BY88" s="42">
        <f t="shared" si="207"/>
        <v>0</v>
      </c>
      <c r="BZ88" s="42"/>
    </row>
    <row r="89" spans="1:78" ht="63.75" outlineLevel="3" collapsed="1" thickBot="1" x14ac:dyDescent="0.25">
      <c r="A89" s="30" t="s">
        <v>191</v>
      </c>
      <c r="B89" s="31">
        <f t="shared" si="183"/>
        <v>15</v>
      </c>
      <c r="C89" s="32" t="s">
        <v>192</v>
      </c>
      <c r="D89" s="34"/>
      <c r="E89" s="34"/>
      <c r="F89" s="55"/>
      <c r="G89" s="34">
        <f t="shared" si="174"/>
        <v>0</v>
      </c>
      <c r="H89" s="33"/>
      <c r="I89" s="34"/>
      <c r="J89" s="35">
        <f>SUM(J90)</f>
        <v>0</v>
      </c>
      <c r="K89" s="35">
        <f>SUM(K90)</f>
        <v>0</v>
      </c>
      <c r="L89" s="35">
        <f>SUM(L90)</f>
        <v>0</v>
      </c>
      <c r="M89" s="35">
        <f>SUM(M90)</f>
        <v>0</v>
      </c>
      <c r="N89" s="35">
        <f>SUM(N90)</f>
        <v>0</v>
      </c>
      <c r="O89" s="35">
        <f t="shared" si="75"/>
        <v>0</v>
      </c>
      <c r="P89" s="36">
        <f t="shared" si="175"/>
        <v>0</v>
      </c>
      <c r="Q89" s="34"/>
      <c r="R89" s="35">
        <f>SUM(R90)</f>
        <v>37600000</v>
      </c>
      <c r="S89" s="35">
        <f>SUM(S90)</f>
        <v>0</v>
      </c>
      <c r="T89" s="35">
        <f>SUM(T90)</f>
        <v>0</v>
      </c>
      <c r="U89" s="35">
        <f>SUM(U90)</f>
        <v>0</v>
      </c>
      <c r="V89" s="35">
        <f>SUM(V90)</f>
        <v>0</v>
      </c>
      <c r="W89" s="35">
        <f t="shared" si="76"/>
        <v>37600000</v>
      </c>
      <c r="X89" s="34"/>
      <c r="Y89" s="35">
        <v>37600000</v>
      </c>
      <c r="Z89" s="35">
        <f>SUM(Z90)</f>
        <v>0</v>
      </c>
      <c r="AA89" s="35">
        <f>SUM(AA90)</f>
        <v>0</v>
      </c>
      <c r="AB89" s="35">
        <f>SUM(AB90)</f>
        <v>0</v>
      </c>
      <c r="AC89" s="35">
        <f>SUM(AC90)</f>
        <v>0</v>
      </c>
      <c r="AD89" s="35">
        <f t="shared" si="122"/>
        <v>37600000</v>
      </c>
      <c r="AE89" s="35">
        <v>37600000</v>
      </c>
      <c r="AF89" s="35">
        <f t="shared" ref="AF89:AL89" si="220">SUM(AF90)</f>
        <v>0</v>
      </c>
      <c r="AG89" s="35">
        <f t="shared" si="220"/>
        <v>0</v>
      </c>
      <c r="AH89" s="35">
        <f t="shared" si="220"/>
        <v>0</v>
      </c>
      <c r="AI89" s="35">
        <f t="shared" si="220"/>
        <v>0</v>
      </c>
      <c r="AJ89" s="35">
        <f t="shared" si="220"/>
        <v>0</v>
      </c>
      <c r="AK89" s="35">
        <f t="shared" si="220"/>
        <v>0</v>
      </c>
      <c r="AL89" s="35">
        <f t="shared" si="220"/>
        <v>0</v>
      </c>
      <c r="AM89" s="35">
        <f t="shared" si="123"/>
        <v>37600000</v>
      </c>
      <c r="AN89" s="35">
        <v>37600000</v>
      </c>
      <c r="AO89" s="35">
        <f t="shared" ref="AO89:AU89" si="221">SUM(AO90)</f>
        <v>0</v>
      </c>
      <c r="AP89" s="35">
        <f t="shared" si="221"/>
        <v>0</v>
      </c>
      <c r="AQ89" s="35">
        <f t="shared" si="221"/>
        <v>0</v>
      </c>
      <c r="AR89" s="35">
        <f t="shared" si="221"/>
        <v>0</v>
      </c>
      <c r="AS89" s="35">
        <f t="shared" si="221"/>
        <v>0</v>
      </c>
      <c r="AT89" s="35">
        <f t="shared" si="221"/>
        <v>0</v>
      </c>
      <c r="AU89" s="35">
        <f t="shared" si="221"/>
        <v>0</v>
      </c>
      <c r="AV89" s="35">
        <f t="shared" si="124"/>
        <v>37600000</v>
      </c>
      <c r="AW89" s="35">
        <v>37600000</v>
      </c>
      <c r="AX89" s="35">
        <f t="shared" ref="AX89:BD89" si="222">SUM(AX90)</f>
        <v>0</v>
      </c>
      <c r="AY89" s="35">
        <f t="shared" si="222"/>
        <v>0</v>
      </c>
      <c r="AZ89" s="35">
        <f t="shared" si="222"/>
        <v>0</v>
      </c>
      <c r="BA89" s="35">
        <f t="shared" si="222"/>
        <v>0</v>
      </c>
      <c r="BB89" s="35">
        <f t="shared" si="222"/>
        <v>0</v>
      </c>
      <c r="BC89" s="35">
        <f t="shared" si="222"/>
        <v>0</v>
      </c>
      <c r="BD89" s="35">
        <f t="shared" si="222"/>
        <v>0</v>
      </c>
      <c r="BE89" s="35">
        <f t="shared" si="125"/>
        <v>37600000</v>
      </c>
      <c r="BF89" s="35">
        <v>37600000</v>
      </c>
      <c r="BG89" s="35">
        <f t="shared" ref="BG89:BM89" si="223">SUM(BG90)</f>
        <v>0</v>
      </c>
      <c r="BH89" s="35">
        <f t="shared" si="223"/>
        <v>0</v>
      </c>
      <c r="BI89" s="35">
        <f t="shared" si="223"/>
        <v>0</v>
      </c>
      <c r="BJ89" s="35">
        <f t="shared" si="223"/>
        <v>0</v>
      </c>
      <c r="BK89" s="35">
        <f t="shared" si="223"/>
        <v>0</v>
      </c>
      <c r="BL89" s="35">
        <f t="shared" si="223"/>
        <v>0</v>
      </c>
      <c r="BM89" s="35">
        <f t="shared" si="223"/>
        <v>0</v>
      </c>
      <c r="BN89" s="35">
        <f t="shared" si="126"/>
        <v>37600000</v>
      </c>
      <c r="BO89" s="35">
        <v>37600000</v>
      </c>
      <c r="BP89" s="35">
        <f t="shared" ref="BP89:BV89" si="224">SUM(BP90)</f>
        <v>0</v>
      </c>
      <c r="BQ89" s="35">
        <f t="shared" si="224"/>
        <v>0</v>
      </c>
      <c r="BR89" s="35">
        <f t="shared" si="224"/>
        <v>0</v>
      </c>
      <c r="BS89" s="35">
        <f t="shared" si="224"/>
        <v>0</v>
      </c>
      <c r="BT89" s="35">
        <f t="shared" si="224"/>
        <v>0</v>
      </c>
      <c r="BU89" s="35">
        <f t="shared" si="224"/>
        <v>0</v>
      </c>
      <c r="BV89" s="35">
        <f t="shared" si="224"/>
        <v>0</v>
      </c>
      <c r="BW89" s="35">
        <f t="shared" si="127"/>
        <v>37600000</v>
      </c>
      <c r="BX89" s="35">
        <f>BW89</f>
        <v>37600000</v>
      </c>
      <c r="BY89" s="35">
        <f t="shared" si="207"/>
        <v>0</v>
      </c>
      <c r="BZ89" s="35"/>
    </row>
    <row r="90" spans="1:78" ht="15.75" hidden="1" outlineLevel="4" thickBot="1" x14ac:dyDescent="0.25">
      <c r="A90" s="37"/>
      <c r="B90" s="38">
        <f t="shared" si="183"/>
        <v>0</v>
      </c>
      <c r="C90" s="39"/>
      <c r="D90" s="41"/>
      <c r="E90" s="41"/>
      <c r="F90" s="41"/>
      <c r="G90" s="41">
        <f t="shared" si="174"/>
        <v>0</v>
      </c>
      <c r="H90" s="40" t="s">
        <v>53</v>
      </c>
      <c r="I90" s="41">
        <v>0</v>
      </c>
      <c r="J90" s="42">
        <v>0</v>
      </c>
      <c r="K90" s="42"/>
      <c r="L90" s="42"/>
      <c r="M90" s="42"/>
      <c r="N90" s="42"/>
      <c r="O90" s="42">
        <f t="shared" si="75"/>
        <v>0</v>
      </c>
      <c r="P90" s="43">
        <f t="shared" si="175"/>
        <v>0</v>
      </c>
      <c r="Q90" s="41">
        <v>2</v>
      </c>
      <c r="R90" s="42">
        <v>37600000</v>
      </c>
      <c r="S90" s="42"/>
      <c r="T90" s="42"/>
      <c r="U90" s="42"/>
      <c r="V90" s="42"/>
      <c r="W90" s="42">
        <f t="shared" si="76"/>
        <v>37600000</v>
      </c>
      <c r="X90" s="41"/>
      <c r="Y90" s="42"/>
      <c r="Z90" s="42"/>
      <c r="AA90" s="42"/>
      <c r="AB90" s="42"/>
      <c r="AC90" s="42"/>
      <c r="AD90" s="42">
        <f t="shared" si="122"/>
        <v>0</v>
      </c>
      <c r="AE90" s="42"/>
      <c r="AF90" s="42"/>
      <c r="AG90" s="42"/>
      <c r="AH90" s="42"/>
      <c r="AI90" s="42"/>
      <c r="AJ90" s="42"/>
      <c r="AK90" s="42"/>
      <c r="AL90" s="42"/>
      <c r="AM90" s="42">
        <f t="shared" si="123"/>
        <v>0</v>
      </c>
      <c r="AN90" s="42"/>
      <c r="AO90" s="42"/>
      <c r="AP90" s="42"/>
      <c r="AQ90" s="42"/>
      <c r="AR90" s="42"/>
      <c r="AS90" s="42"/>
      <c r="AT90" s="42"/>
      <c r="AU90" s="42"/>
      <c r="AV90" s="42">
        <f t="shared" si="124"/>
        <v>0</v>
      </c>
      <c r="AW90" s="42"/>
      <c r="AX90" s="42"/>
      <c r="AY90" s="42"/>
      <c r="AZ90" s="42"/>
      <c r="BA90" s="42"/>
      <c r="BB90" s="42"/>
      <c r="BC90" s="42"/>
      <c r="BD90" s="42"/>
      <c r="BE90" s="42">
        <f t="shared" si="125"/>
        <v>0</v>
      </c>
      <c r="BF90" s="42"/>
      <c r="BG90" s="42"/>
      <c r="BH90" s="42"/>
      <c r="BI90" s="42"/>
      <c r="BJ90" s="42"/>
      <c r="BK90" s="42"/>
      <c r="BL90" s="42"/>
      <c r="BM90" s="42"/>
      <c r="BN90" s="42">
        <f t="shared" si="126"/>
        <v>0</v>
      </c>
      <c r="BO90" s="42"/>
      <c r="BP90" s="42"/>
      <c r="BQ90" s="42"/>
      <c r="BR90" s="42"/>
      <c r="BS90" s="42"/>
      <c r="BT90" s="42"/>
      <c r="BU90" s="42"/>
      <c r="BV90" s="42"/>
      <c r="BW90" s="42">
        <f t="shared" si="127"/>
        <v>0</v>
      </c>
      <c r="BX90" s="42"/>
      <c r="BY90" s="42">
        <f t="shared" si="207"/>
        <v>0</v>
      </c>
      <c r="BZ90" s="42"/>
    </row>
    <row r="91" spans="1:78" ht="16.5" outlineLevel="1" thickBot="1" x14ac:dyDescent="0.25">
      <c r="A91" s="19">
        <v>0.14381944444444444</v>
      </c>
      <c r="B91" s="20">
        <f t="shared" si="183"/>
        <v>17</v>
      </c>
      <c r="C91" s="21" t="s">
        <v>193</v>
      </c>
      <c r="D91" s="23">
        <f>SUM(D92)</f>
        <v>0</v>
      </c>
      <c r="E91" s="23">
        <f>SUM(E92)</f>
        <v>0</v>
      </c>
      <c r="F91" s="53"/>
      <c r="G91" s="23">
        <f t="shared" si="174"/>
        <v>0</v>
      </c>
      <c r="H91" s="50"/>
      <c r="I91" s="23"/>
      <c r="J91" s="22">
        <f t="shared" ref="J91:N93" si="225">SUM(J92)</f>
        <v>0</v>
      </c>
      <c r="K91" s="22">
        <f t="shared" si="225"/>
        <v>0</v>
      </c>
      <c r="L91" s="22">
        <f t="shared" si="225"/>
        <v>0</v>
      </c>
      <c r="M91" s="22">
        <f t="shared" si="225"/>
        <v>0</v>
      </c>
      <c r="N91" s="22">
        <f t="shared" si="225"/>
        <v>0</v>
      </c>
      <c r="O91" s="22">
        <f t="shared" si="75"/>
        <v>0</v>
      </c>
      <c r="P91" s="24">
        <f t="shared" si="175"/>
        <v>0</v>
      </c>
      <c r="Q91" s="23"/>
      <c r="R91" s="22">
        <f t="shared" ref="R91:V93" si="226">SUM(R92)</f>
        <v>35000000</v>
      </c>
      <c r="S91" s="22">
        <f t="shared" si="226"/>
        <v>0</v>
      </c>
      <c r="T91" s="22">
        <f t="shared" si="226"/>
        <v>0</v>
      </c>
      <c r="U91" s="22">
        <f t="shared" si="226"/>
        <v>0</v>
      </c>
      <c r="V91" s="22">
        <f t="shared" si="226"/>
        <v>0</v>
      </c>
      <c r="W91" s="22">
        <f t="shared" si="76"/>
        <v>35000000</v>
      </c>
      <c r="X91" s="23"/>
      <c r="Y91" s="22">
        <f t="shared" ref="Y91:AN93" si="227">SUM(Y92)</f>
        <v>35000000</v>
      </c>
      <c r="Z91" s="22">
        <f t="shared" si="227"/>
        <v>0</v>
      </c>
      <c r="AA91" s="22">
        <f t="shared" si="227"/>
        <v>0</v>
      </c>
      <c r="AB91" s="22">
        <f t="shared" si="227"/>
        <v>0</v>
      </c>
      <c r="AC91" s="22">
        <f t="shared" si="227"/>
        <v>0</v>
      </c>
      <c r="AD91" s="22">
        <f t="shared" si="122"/>
        <v>35000000</v>
      </c>
      <c r="AE91" s="22">
        <f t="shared" si="227"/>
        <v>35000000</v>
      </c>
      <c r="AF91" s="22">
        <f t="shared" si="227"/>
        <v>0</v>
      </c>
      <c r="AG91" s="22">
        <f t="shared" si="227"/>
        <v>0</v>
      </c>
      <c r="AH91" s="22">
        <f t="shared" si="227"/>
        <v>0</v>
      </c>
      <c r="AI91" s="22">
        <f t="shared" si="227"/>
        <v>0</v>
      </c>
      <c r="AJ91" s="22">
        <f t="shared" si="227"/>
        <v>0</v>
      </c>
      <c r="AK91" s="22">
        <f t="shared" si="227"/>
        <v>0</v>
      </c>
      <c r="AL91" s="22">
        <f t="shared" si="227"/>
        <v>0</v>
      </c>
      <c r="AM91" s="22">
        <f t="shared" si="123"/>
        <v>35000000</v>
      </c>
      <c r="AN91" s="22">
        <f t="shared" si="227"/>
        <v>35000000</v>
      </c>
      <c r="AO91" s="22">
        <f t="shared" ref="AN91:AU93" si="228">SUM(AO92)</f>
        <v>0</v>
      </c>
      <c r="AP91" s="22">
        <f t="shared" si="228"/>
        <v>0</v>
      </c>
      <c r="AQ91" s="22">
        <f t="shared" si="228"/>
        <v>0</v>
      </c>
      <c r="AR91" s="22">
        <f t="shared" si="228"/>
        <v>0</v>
      </c>
      <c r="AS91" s="22">
        <f t="shared" si="228"/>
        <v>0</v>
      </c>
      <c r="AT91" s="22">
        <f t="shared" si="228"/>
        <v>0</v>
      </c>
      <c r="AU91" s="22">
        <f t="shared" si="228"/>
        <v>0</v>
      </c>
      <c r="AV91" s="22">
        <f t="shared" si="124"/>
        <v>35000000</v>
      </c>
      <c r="AW91" s="22">
        <f t="shared" ref="AW91:BL93" si="229">SUM(AW92)</f>
        <v>35000000</v>
      </c>
      <c r="AX91" s="22">
        <f t="shared" si="229"/>
        <v>0</v>
      </c>
      <c r="AY91" s="22">
        <f t="shared" si="229"/>
        <v>0</v>
      </c>
      <c r="AZ91" s="22">
        <f t="shared" si="229"/>
        <v>0</v>
      </c>
      <c r="BA91" s="22">
        <f t="shared" si="229"/>
        <v>0</v>
      </c>
      <c r="BB91" s="22">
        <f t="shared" si="229"/>
        <v>0</v>
      </c>
      <c r="BC91" s="22">
        <f t="shared" si="229"/>
        <v>0</v>
      </c>
      <c r="BD91" s="22">
        <f t="shared" si="229"/>
        <v>0</v>
      </c>
      <c r="BE91" s="22">
        <f t="shared" si="125"/>
        <v>35000000</v>
      </c>
      <c r="BF91" s="22">
        <f t="shared" si="229"/>
        <v>35000000</v>
      </c>
      <c r="BG91" s="22">
        <f t="shared" si="229"/>
        <v>0</v>
      </c>
      <c r="BH91" s="22">
        <f t="shared" si="229"/>
        <v>0</v>
      </c>
      <c r="BI91" s="22">
        <f t="shared" si="229"/>
        <v>0</v>
      </c>
      <c r="BJ91" s="22">
        <f t="shared" si="229"/>
        <v>0</v>
      </c>
      <c r="BK91" s="22">
        <f t="shared" si="229"/>
        <v>0</v>
      </c>
      <c r="BL91" s="22">
        <f t="shared" si="229"/>
        <v>0</v>
      </c>
      <c r="BM91" s="22">
        <f t="shared" ref="BF91:BM93" si="230">SUM(BM92)</f>
        <v>0</v>
      </c>
      <c r="BN91" s="22">
        <f t="shared" si="126"/>
        <v>35000000</v>
      </c>
      <c r="BO91" s="22">
        <f t="shared" ref="BO91:BX93" si="231">SUM(BO92)</f>
        <v>35000000</v>
      </c>
      <c r="BP91" s="22">
        <f t="shared" si="231"/>
        <v>0</v>
      </c>
      <c r="BQ91" s="22">
        <f t="shared" si="231"/>
        <v>0</v>
      </c>
      <c r="BR91" s="22">
        <f t="shared" si="231"/>
        <v>0</v>
      </c>
      <c r="BS91" s="22">
        <f t="shared" si="231"/>
        <v>0</v>
      </c>
      <c r="BT91" s="22">
        <f t="shared" si="231"/>
        <v>0</v>
      </c>
      <c r="BU91" s="22">
        <f t="shared" si="231"/>
        <v>0</v>
      </c>
      <c r="BV91" s="22">
        <f t="shared" si="231"/>
        <v>0</v>
      </c>
      <c r="BW91" s="22">
        <f t="shared" si="127"/>
        <v>35000000</v>
      </c>
      <c r="BX91" s="22">
        <f t="shared" si="231"/>
        <v>35000000</v>
      </c>
      <c r="BY91" s="22">
        <f t="shared" si="207"/>
        <v>0</v>
      </c>
      <c r="BZ91" s="22"/>
    </row>
    <row r="92" spans="1:78" ht="63.75" outlineLevel="2" thickBot="1" x14ac:dyDescent="0.25">
      <c r="A92" s="25" t="s">
        <v>194</v>
      </c>
      <c r="B92" s="26">
        <f t="shared" si="183"/>
        <v>12</v>
      </c>
      <c r="C92" s="46" t="s">
        <v>195</v>
      </c>
      <c r="D92" s="28"/>
      <c r="E92" s="28"/>
      <c r="F92" s="54"/>
      <c r="G92" s="28">
        <f t="shared" si="174"/>
        <v>0</v>
      </c>
      <c r="H92" s="51"/>
      <c r="I92" s="28"/>
      <c r="J92" s="27">
        <f t="shared" si="225"/>
        <v>0</v>
      </c>
      <c r="K92" s="27">
        <f t="shared" si="225"/>
        <v>0</v>
      </c>
      <c r="L92" s="27">
        <f t="shared" si="225"/>
        <v>0</v>
      </c>
      <c r="M92" s="27">
        <f t="shared" si="225"/>
        <v>0</v>
      </c>
      <c r="N92" s="27">
        <f t="shared" si="225"/>
        <v>0</v>
      </c>
      <c r="O92" s="27">
        <f t="shared" ref="O92:O155" si="232">SUM(J92:N92)</f>
        <v>0</v>
      </c>
      <c r="P92" s="29">
        <f t="shared" si="175"/>
        <v>0</v>
      </c>
      <c r="Q92" s="28"/>
      <c r="R92" s="27">
        <f t="shared" si="226"/>
        <v>35000000</v>
      </c>
      <c r="S92" s="27">
        <f t="shared" si="226"/>
        <v>0</v>
      </c>
      <c r="T92" s="27">
        <f t="shared" si="226"/>
        <v>0</v>
      </c>
      <c r="U92" s="27">
        <f t="shared" si="226"/>
        <v>0</v>
      </c>
      <c r="V92" s="27">
        <f t="shared" si="226"/>
        <v>0</v>
      </c>
      <c r="W92" s="27">
        <f t="shared" ref="W92:W155" si="233">SUM(R92:V92)</f>
        <v>35000000</v>
      </c>
      <c r="X92" s="28"/>
      <c r="Y92" s="27">
        <f t="shared" si="227"/>
        <v>35000000</v>
      </c>
      <c r="Z92" s="27">
        <f t="shared" si="227"/>
        <v>0</v>
      </c>
      <c r="AA92" s="27">
        <f t="shared" si="227"/>
        <v>0</v>
      </c>
      <c r="AB92" s="27">
        <f t="shared" si="227"/>
        <v>0</v>
      </c>
      <c r="AC92" s="27">
        <f t="shared" si="227"/>
        <v>0</v>
      </c>
      <c r="AD92" s="27">
        <f t="shared" si="122"/>
        <v>35000000</v>
      </c>
      <c r="AE92" s="27">
        <f t="shared" si="227"/>
        <v>35000000</v>
      </c>
      <c r="AF92" s="27">
        <f t="shared" si="227"/>
        <v>0</v>
      </c>
      <c r="AG92" s="27">
        <f t="shared" si="227"/>
        <v>0</v>
      </c>
      <c r="AH92" s="27">
        <f t="shared" si="227"/>
        <v>0</v>
      </c>
      <c r="AI92" s="27">
        <f t="shared" si="227"/>
        <v>0</v>
      </c>
      <c r="AJ92" s="27">
        <f t="shared" si="227"/>
        <v>0</v>
      </c>
      <c r="AK92" s="27">
        <f t="shared" si="227"/>
        <v>0</v>
      </c>
      <c r="AL92" s="27">
        <f t="shared" si="227"/>
        <v>0</v>
      </c>
      <c r="AM92" s="27">
        <f t="shared" si="123"/>
        <v>35000000</v>
      </c>
      <c r="AN92" s="27">
        <f t="shared" si="228"/>
        <v>35000000</v>
      </c>
      <c r="AO92" s="27">
        <f t="shared" si="228"/>
        <v>0</v>
      </c>
      <c r="AP92" s="27">
        <f t="shared" si="228"/>
        <v>0</v>
      </c>
      <c r="AQ92" s="27">
        <f t="shared" si="228"/>
        <v>0</v>
      </c>
      <c r="AR92" s="27">
        <f t="shared" si="228"/>
        <v>0</v>
      </c>
      <c r="AS92" s="27">
        <f t="shared" si="228"/>
        <v>0</v>
      </c>
      <c r="AT92" s="27">
        <f t="shared" si="228"/>
        <v>0</v>
      </c>
      <c r="AU92" s="27">
        <f t="shared" si="228"/>
        <v>0</v>
      </c>
      <c r="AV92" s="27">
        <f t="shared" si="124"/>
        <v>35000000</v>
      </c>
      <c r="AW92" s="27">
        <f t="shared" si="229"/>
        <v>35000000</v>
      </c>
      <c r="AX92" s="27">
        <f t="shared" si="229"/>
        <v>0</v>
      </c>
      <c r="AY92" s="27">
        <f t="shared" si="229"/>
        <v>0</v>
      </c>
      <c r="AZ92" s="27">
        <f t="shared" si="229"/>
        <v>0</v>
      </c>
      <c r="BA92" s="27">
        <f t="shared" si="229"/>
        <v>0</v>
      </c>
      <c r="BB92" s="27">
        <f t="shared" si="229"/>
        <v>0</v>
      </c>
      <c r="BC92" s="27">
        <f t="shared" si="229"/>
        <v>0</v>
      </c>
      <c r="BD92" s="27">
        <f t="shared" si="229"/>
        <v>0</v>
      </c>
      <c r="BE92" s="27">
        <f t="shared" si="125"/>
        <v>35000000</v>
      </c>
      <c r="BF92" s="27">
        <f t="shared" si="230"/>
        <v>35000000</v>
      </c>
      <c r="BG92" s="27">
        <f t="shared" si="230"/>
        <v>0</v>
      </c>
      <c r="BH92" s="27">
        <f t="shared" si="230"/>
        <v>0</v>
      </c>
      <c r="BI92" s="27">
        <f t="shared" si="230"/>
        <v>0</v>
      </c>
      <c r="BJ92" s="27">
        <f t="shared" si="230"/>
        <v>0</v>
      </c>
      <c r="BK92" s="27">
        <f t="shared" si="230"/>
        <v>0</v>
      </c>
      <c r="BL92" s="27">
        <f t="shared" si="230"/>
        <v>0</v>
      </c>
      <c r="BM92" s="27">
        <f t="shared" si="230"/>
        <v>0</v>
      </c>
      <c r="BN92" s="27">
        <f t="shared" si="126"/>
        <v>35000000</v>
      </c>
      <c r="BO92" s="27">
        <f t="shared" si="231"/>
        <v>35000000</v>
      </c>
      <c r="BP92" s="27">
        <f t="shared" si="231"/>
        <v>0</v>
      </c>
      <c r="BQ92" s="27">
        <f t="shared" si="231"/>
        <v>0</v>
      </c>
      <c r="BR92" s="27">
        <f t="shared" si="231"/>
        <v>0</v>
      </c>
      <c r="BS92" s="27">
        <f t="shared" si="231"/>
        <v>0</v>
      </c>
      <c r="BT92" s="27">
        <f t="shared" si="231"/>
        <v>0</v>
      </c>
      <c r="BU92" s="27">
        <f t="shared" si="231"/>
        <v>0</v>
      </c>
      <c r="BV92" s="27">
        <f t="shared" si="231"/>
        <v>0</v>
      </c>
      <c r="BW92" s="27">
        <f t="shared" si="127"/>
        <v>35000000</v>
      </c>
      <c r="BX92" s="27">
        <f t="shared" si="231"/>
        <v>35000000</v>
      </c>
      <c r="BY92" s="27">
        <f t="shared" si="207"/>
        <v>0</v>
      </c>
      <c r="BZ92" s="27"/>
    </row>
    <row r="93" spans="1:78" ht="32.25" outlineLevel="3" collapsed="1" thickBot="1" x14ac:dyDescent="0.25">
      <c r="A93" s="30" t="s">
        <v>196</v>
      </c>
      <c r="B93" s="31">
        <f t="shared" si="183"/>
        <v>15</v>
      </c>
      <c r="C93" s="32" t="s">
        <v>197</v>
      </c>
      <c r="D93" s="34"/>
      <c r="E93" s="34"/>
      <c r="F93" s="55"/>
      <c r="G93" s="34">
        <f t="shared" si="174"/>
        <v>0</v>
      </c>
      <c r="H93" s="33"/>
      <c r="I93" s="34"/>
      <c r="J93" s="35">
        <f t="shared" si="225"/>
        <v>0</v>
      </c>
      <c r="K93" s="35">
        <f t="shared" si="225"/>
        <v>0</v>
      </c>
      <c r="L93" s="35">
        <f t="shared" si="225"/>
        <v>0</v>
      </c>
      <c r="M93" s="35">
        <f t="shared" si="225"/>
        <v>0</v>
      </c>
      <c r="N93" s="35">
        <f t="shared" si="225"/>
        <v>0</v>
      </c>
      <c r="O93" s="35">
        <f t="shared" si="232"/>
        <v>0</v>
      </c>
      <c r="P93" s="36">
        <f t="shared" si="175"/>
        <v>0</v>
      </c>
      <c r="Q93" s="34"/>
      <c r="R93" s="35">
        <f t="shared" si="226"/>
        <v>35000000</v>
      </c>
      <c r="S93" s="35">
        <f t="shared" si="226"/>
        <v>0</v>
      </c>
      <c r="T93" s="35">
        <f t="shared" si="226"/>
        <v>0</v>
      </c>
      <c r="U93" s="35">
        <f t="shared" si="226"/>
        <v>0</v>
      </c>
      <c r="V93" s="35">
        <f t="shared" si="226"/>
        <v>0</v>
      </c>
      <c r="W93" s="35">
        <f t="shared" si="233"/>
        <v>35000000</v>
      </c>
      <c r="X93" s="34"/>
      <c r="Y93" s="35">
        <f t="shared" si="227"/>
        <v>35000000</v>
      </c>
      <c r="Z93" s="35">
        <f t="shared" si="227"/>
        <v>0</v>
      </c>
      <c r="AA93" s="35">
        <f t="shared" si="227"/>
        <v>0</v>
      </c>
      <c r="AB93" s="35">
        <f t="shared" si="227"/>
        <v>0</v>
      </c>
      <c r="AC93" s="35">
        <f t="shared" si="227"/>
        <v>0</v>
      </c>
      <c r="AD93" s="35">
        <f t="shared" si="122"/>
        <v>35000000</v>
      </c>
      <c r="AE93" s="35">
        <f t="shared" si="227"/>
        <v>35000000</v>
      </c>
      <c r="AF93" s="35">
        <f t="shared" si="227"/>
        <v>0</v>
      </c>
      <c r="AG93" s="35">
        <f t="shared" si="227"/>
        <v>0</v>
      </c>
      <c r="AH93" s="35">
        <f t="shared" si="227"/>
        <v>0</v>
      </c>
      <c r="AI93" s="35">
        <f t="shared" si="227"/>
        <v>0</v>
      </c>
      <c r="AJ93" s="35">
        <f t="shared" si="227"/>
        <v>0</v>
      </c>
      <c r="AK93" s="35">
        <f t="shared" si="227"/>
        <v>0</v>
      </c>
      <c r="AL93" s="35">
        <f t="shared" si="227"/>
        <v>0</v>
      </c>
      <c r="AM93" s="35">
        <f t="shared" si="123"/>
        <v>35000000</v>
      </c>
      <c r="AN93" s="35">
        <f t="shared" si="228"/>
        <v>35000000</v>
      </c>
      <c r="AO93" s="35">
        <f t="shared" si="228"/>
        <v>0</v>
      </c>
      <c r="AP93" s="35">
        <f t="shared" si="228"/>
        <v>0</v>
      </c>
      <c r="AQ93" s="35">
        <f t="shared" si="228"/>
        <v>0</v>
      </c>
      <c r="AR93" s="35">
        <f t="shared" si="228"/>
        <v>0</v>
      </c>
      <c r="AS93" s="35">
        <f t="shared" si="228"/>
        <v>0</v>
      </c>
      <c r="AT93" s="35">
        <f t="shared" si="228"/>
        <v>0</v>
      </c>
      <c r="AU93" s="35">
        <f t="shared" si="228"/>
        <v>0</v>
      </c>
      <c r="AV93" s="35">
        <f t="shared" si="124"/>
        <v>35000000</v>
      </c>
      <c r="AW93" s="35">
        <f t="shared" si="229"/>
        <v>35000000</v>
      </c>
      <c r="AX93" s="35">
        <f t="shared" si="229"/>
        <v>0</v>
      </c>
      <c r="AY93" s="35">
        <f t="shared" si="229"/>
        <v>0</v>
      </c>
      <c r="AZ93" s="35">
        <f t="shared" si="229"/>
        <v>0</v>
      </c>
      <c r="BA93" s="35">
        <f t="shared" si="229"/>
        <v>0</v>
      </c>
      <c r="BB93" s="35">
        <f t="shared" si="229"/>
        <v>0</v>
      </c>
      <c r="BC93" s="35">
        <f t="shared" si="229"/>
        <v>0</v>
      </c>
      <c r="BD93" s="35">
        <f t="shared" si="229"/>
        <v>0</v>
      </c>
      <c r="BE93" s="35">
        <f t="shared" si="125"/>
        <v>35000000</v>
      </c>
      <c r="BF93" s="35">
        <f t="shared" si="230"/>
        <v>35000000</v>
      </c>
      <c r="BG93" s="35">
        <f t="shared" si="230"/>
        <v>0</v>
      </c>
      <c r="BH93" s="35">
        <f t="shared" si="230"/>
        <v>0</v>
      </c>
      <c r="BI93" s="35">
        <f t="shared" si="230"/>
        <v>0</v>
      </c>
      <c r="BJ93" s="35">
        <f t="shared" si="230"/>
        <v>0</v>
      </c>
      <c r="BK93" s="35">
        <f t="shared" si="230"/>
        <v>0</v>
      </c>
      <c r="BL93" s="35">
        <f t="shared" si="230"/>
        <v>0</v>
      </c>
      <c r="BM93" s="35">
        <f t="shared" si="230"/>
        <v>0</v>
      </c>
      <c r="BN93" s="35">
        <f t="shared" si="126"/>
        <v>35000000</v>
      </c>
      <c r="BO93" s="35">
        <f t="shared" si="231"/>
        <v>35000000</v>
      </c>
      <c r="BP93" s="35">
        <f t="shared" si="231"/>
        <v>0</v>
      </c>
      <c r="BQ93" s="35">
        <f t="shared" si="231"/>
        <v>0</v>
      </c>
      <c r="BR93" s="35">
        <f t="shared" si="231"/>
        <v>0</v>
      </c>
      <c r="BS93" s="35">
        <f t="shared" si="231"/>
        <v>0</v>
      </c>
      <c r="BT93" s="35">
        <f t="shared" si="231"/>
        <v>0</v>
      </c>
      <c r="BU93" s="35">
        <f t="shared" si="231"/>
        <v>0</v>
      </c>
      <c r="BV93" s="35">
        <f t="shared" si="231"/>
        <v>0</v>
      </c>
      <c r="BW93" s="35">
        <f t="shared" si="127"/>
        <v>35000000</v>
      </c>
      <c r="BX93" s="35">
        <f>BW93</f>
        <v>35000000</v>
      </c>
      <c r="BY93" s="35">
        <f t="shared" si="207"/>
        <v>0</v>
      </c>
      <c r="BZ93" s="35"/>
    </row>
    <row r="94" spans="1:78" ht="15.75" hidden="1" outlineLevel="4" thickBot="1" x14ac:dyDescent="0.25">
      <c r="A94" s="37"/>
      <c r="B94" s="38">
        <f t="shared" si="183"/>
        <v>0</v>
      </c>
      <c r="C94" s="39"/>
      <c r="D94" s="41"/>
      <c r="E94" s="41"/>
      <c r="F94" s="41"/>
      <c r="G94" s="41">
        <f t="shared" si="174"/>
        <v>0</v>
      </c>
      <c r="H94" s="40" t="s">
        <v>86</v>
      </c>
      <c r="I94" s="41">
        <v>0</v>
      </c>
      <c r="J94" s="42">
        <v>0</v>
      </c>
      <c r="K94" s="42"/>
      <c r="L94" s="42"/>
      <c r="M94" s="42"/>
      <c r="N94" s="42"/>
      <c r="O94" s="42">
        <f t="shared" si="232"/>
        <v>0</v>
      </c>
      <c r="P94" s="43">
        <f t="shared" si="175"/>
        <v>0</v>
      </c>
      <c r="Q94" s="41">
        <v>6</v>
      </c>
      <c r="R94" s="42">
        <v>35000000</v>
      </c>
      <c r="S94" s="42"/>
      <c r="T94" s="42"/>
      <c r="U94" s="42"/>
      <c r="V94" s="42"/>
      <c r="W94" s="42">
        <f t="shared" si="233"/>
        <v>35000000</v>
      </c>
      <c r="X94" s="41">
        <v>6</v>
      </c>
      <c r="Y94" s="42">
        <v>35000000</v>
      </c>
      <c r="Z94" s="42"/>
      <c r="AA94" s="42"/>
      <c r="AB94" s="42"/>
      <c r="AC94" s="42"/>
      <c r="AD94" s="42">
        <f t="shared" si="122"/>
        <v>35000000</v>
      </c>
      <c r="AE94" s="42">
        <v>35000000</v>
      </c>
      <c r="AF94" s="42"/>
      <c r="AG94" s="42"/>
      <c r="AH94" s="42"/>
      <c r="AI94" s="42"/>
      <c r="AJ94" s="42"/>
      <c r="AK94" s="42"/>
      <c r="AL94" s="42"/>
      <c r="AM94" s="42">
        <f t="shared" si="123"/>
        <v>35000000</v>
      </c>
      <c r="AN94" s="42">
        <v>35000000</v>
      </c>
      <c r="AO94" s="42"/>
      <c r="AP94" s="42"/>
      <c r="AQ94" s="42"/>
      <c r="AR94" s="42"/>
      <c r="AS94" s="42"/>
      <c r="AT94" s="42"/>
      <c r="AU94" s="42"/>
      <c r="AV94" s="42">
        <f t="shared" si="124"/>
        <v>35000000</v>
      </c>
      <c r="AW94" s="42">
        <v>35000000</v>
      </c>
      <c r="AX94" s="42"/>
      <c r="AY94" s="42"/>
      <c r="AZ94" s="42"/>
      <c r="BA94" s="42"/>
      <c r="BB94" s="42"/>
      <c r="BC94" s="42"/>
      <c r="BD94" s="42"/>
      <c r="BE94" s="42">
        <f t="shared" si="125"/>
        <v>35000000</v>
      </c>
      <c r="BF94" s="42">
        <v>35000000</v>
      </c>
      <c r="BG94" s="42"/>
      <c r="BH94" s="42"/>
      <c r="BI94" s="42"/>
      <c r="BJ94" s="42"/>
      <c r="BK94" s="42"/>
      <c r="BL94" s="42"/>
      <c r="BM94" s="42"/>
      <c r="BN94" s="42">
        <f t="shared" si="126"/>
        <v>35000000</v>
      </c>
      <c r="BO94" s="42">
        <v>35000000</v>
      </c>
      <c r="BP94" s="42"/>
      <c r="BQ94" s="42"/>
      <c r="BR94" s="42"/>
      <c r="BS94" s="42"/>
      <c r="BT94" s="42"/>
      <c r="BU94" s="42"/>
      <c r="BV94" s="42"/>
      <c r="BW94" s="42">
        <f t="shared" si="127"/>
        <v>35000000</v>
      </c>
      <c r="BX94" s="42"/>
      <c r="BY94" s="42">
        <f t="shared" si="207"/>
        <v>-35000000</v>
      </c>
      <c r="BZ94" s="42"/>
    </row>
    <row r="95" spans="1:78" ht="16.5" outlineLevel="1" thickBot="1" x14ac:dyDescent="0.25">
      <c r="A95" s="19">
        <v>0.14383101851851851</v>
      </c>
      <c r="B95" s="20">
        <f t="shared" si="183"/>
        <v>17</v>
      </c>
      <c r="C95" s="21" t="s">
        <v>198</v>
      </c>
      <c r="D95" s="23">
        <f>SUM(D96)</f>
        <v>73240000</v>
      </c>
      <c r="E95" s="23">
        <f>SUM(E96)</f>
        <v>0</v>
      </c>
      <c r="F95" s="53"/>
      <c r="G95" s="23">
        <f t="shared" si="174"/>
        <v>73240000</v>
      </c>
      <c r="H95" s="50"/>
      <c r="I95" s="23"/>
      <c r="J95" s="22">
        <f>SUM(J96)</f>
        <v>75000000</v>
      </c>
      <c r="K95" s="22">
        <f>SUM(K96)</f>
        <v>0</v>
      </c>
      <c r="L95" s="22">
        <f>SUM(L96)</f>
        <v>0</v>
      </c>
      <c r="M95" s="22">
        <f>SUM(M96)</f>
        <v>0</v>
      </c>
      <c r="N95" s="22">
        <f>SUM(N96)</f>
        <v>0</v>
      </c>
      <c r="O95" s="22">
        <f t="shared" si="232"/>
        <v>75000000</v>
      </c>
      <c r="P95" s="24">
        <f t="shared" si="175"/>
        <v>1760000</v>
      </c>
      <c r="Q95" s="23"/>
      <c r="R95" s="22">
        <f>SUM(R96)</f>
        <v>75000000</v>
      </c>
      <c r="S95" s="22">
        <f>SUM(S96)</f>
        <v>0</v>
      </c>
      <c r="T95" s="22">
        <f>SUM(T96)</f>
        <v>0</v>
      </c>
      <c r="U95" s="22">
        <f>SUM(U96)</f>
        <v>0</v>
      </c>
      <c r="V95" s="22">
        <f>SUM(V96)</f>
        <v>0</v>
      </c>
      <c r="W95" s="22">
        <f t="shared" si="233"/>
        <v>75000000</v>
      </c>
      <c r="X95" s="23"/>
      <c r="Y95" s="22">
        <f t="shared" ref="Y95:BX95" si="234">SUM(Y96)</f>
        <v>77250000</v>
      </c>
      <c r="Z95" s="22">
        <f t="shared" si="234"/>
        <v>0</v>
      </c>
      <c r="AA95" s="22">
        <f t="shared" si="234"/>
        <v>0</v>
      </c>
      <c r="AB95" s="22">
        <f t="shared" si="234"/>
        <v>0</v>
      </c>
      <c r="AC95" s="22">
        <f t="shared" si="234"/>
        <v>0</v>
      </c>
      <c r="AD95" s="22">
        <f t="shared" si="122"/>
        <v>77250000</v>
      </c>
      <c r="AE95" s="22">
        <f t="shared" si="234"/>
        <v>77250000</v>
      </c>
      <c r="AF95" s="22">
        <f t="shared" si="234"/>
        <v>0</v>
      </c>
      <c r="AG95" s="22">
        <f t="shared" si="234"/>
        <v>0</v>
      </c>
      <c r="AH95" s="22">
        <f t="shared" si="234"/>
        <v>0</v>
      </c>
      <c r="AI95" s="22">
        <f t="shared" si="234"/>
        <v>0</v>
      </c>
      <c r="AJ95" s="22">
        <f t="shared" si="234"/>
        <v>0</v>
      </c>
      <c r="AK95" s="22">
        <f t="shared" si="234"/>
        <v>0</v>
      </c>
      <c r="AL95" s="22">
        <f t="shared" si="234"/>
        <v>0</v>
      </c>
      <c r="AM95" s="22">
        <f t="shared" si="123"/>
        <v>77250000</v>
      </c>
      <c r="AN95" s="22">
        <f t="shared" si="234"/>
        <v>77250000</v>
      </c>
      <c r="AO95" s="22">
        <f t="shared" si="234"/>
        <v>0</v>
      </c>
      <c r="AP95" s="22">
        <f t="shared" si="234"/>
        <v>0</v>
      </c>
      <c r="AQ95" s="22">
        <f t="shared" si="234"/>
        <v>0</v>
      </c>
      <c r="AR95" s="22">
        <f t="shared" si="234"/>
        <v>0</v>
      </c>
      <c r="AS95" s="22">
        <f t="shared" si="234"/>
        <v>0</v>
      </c>
      <c r="AT95" s="22">
        <f t="shared" si="234"/>
        <v>0</v>
      </c>
      <c r="AU95" s="22">
        <f t="shared" si="234"/>
        <v>0</v>
      </c>
      <c r="AV95" s="22">
        <f t="shared" si="124"/>
        <v>77250000</v>
      </c>
      <c r="AW95" s="22">
        <f t="shared" si="234"/>
        <v>77250000</v>
      </c>
      <c r="AX95" s="22">
        <f t="shared" si="234"/>
        <v>0</v>
      </c>
      <c r="AY95" s="22">
        <f t="shared" si="234"/>
        <v>0</v>
      </c>
      <c r="AZ95" s="22">
        <f t="shared" si="234"/>
        <v>0</v>
      </c>
      <c r="BA95" s="22">
        <f t="shared" si="234"/>
        <v>0</v>
      </c>
      <c r="BB95" s="22">
        <f t="shared" si="234"/>
        <v>0</v>
      </c>
      <c r="BC95" s="22">
        <f t="shared" si="234"/>
        <v>0</v>
      </c>
      <c r="BD95" s="22">
        <f t="shared" si="234"/>
        <v>0</v>
      </c>
      <c r="BE95" s="22">
        <f t="shared" si="125"/>
        <v>77250000</v>
      </c>
      <c r="BF95" s="22">
        <f t="shared" si="234"/>
        <v>77250000</v>
      </c>
      <c r="BG95" s="22">
        <f t="shared" si="234"/>
        <v>0</v>
      </c>
      <c r="BH95" s="22">
        <f t="shared" si="234"/>
        <v>0</v>
      </c>
      <c r="BI95" s="22">
        <f t="shared" si="234"/>
        <v>0</v>
      </c>
      <c r="BJ95" s="22">
        <f t="shared" si="234"/>
        <v>0</v>
      </c>
      <c r="BK95" s="22">
        <f t="shared" si="234"/>
        <v>0</v>
      </c>
      <c r="BL95" s="22">
        <f t="shared" si="234"/>
        <v>0</v>
      </c>
      <c r="BM95" s="22">
        <f t="shared" si="234"/>
        <v>0</v>
      </c>
      <c r="BN95" s="22">
        <f t="shared" si="126"/>
        <v>77250000</v>
      </c>
      <c r="BO95" s="22">
        <f t="shared" si="234"/>
        <v>77250000</v>
      </c>
      <c r="BP95" s="22">
        <f t="shared" si="234"/>
        <v>0</v>
      </c>
      <c r="BQ95" s="22">
        <f t="shared" si="234"/>
        <v>0</v>
      </c>
      <c r="BR95" s="22">
        <f t="shared" si="234"/>
        <v>0</v>
      </c>
      <c r="BS95" s="22">
        <f t="shared" si="234"/>
        <v>0</v>
      </c>
      <c r="BT95" s="22">
        <f t="shared" si="234"/>
        <v>0</v>
      </c>
      <c r="BU95" s="22">
        <f t="shared" si="234"/>
        <v>0</v>
      </c>
      <c r="BV95" s="22">
        <f t="shared" si="234"/>
        <v>0</v>
      </c>
      <c r="BW95" s="22">
        <f t="shared" si="127"/>
        <v>77250000</v>
      </c>
      <c r="BX95" s="22">
        <f t="shared" si="234"/>
        <v>77250000</v>
      </c>
      <c r="BY95" s="22">
        <f t="shared" si="207"/>
        <v>0</v>
      </c>
      <c r="BZ95" s="22"/>
    </row>
    <row r="96" spans="1:78" ht="16.5" outlineLevel="2" thickBot="1" x14ac:dyDescent="0.25">
      <c r="A96" s="25" t="s">
        <v>199</v>
      </c>
      <c r="B96" s="26">
        <f t="shared" si="183"/>
        <v>12</v>
      </c>
      <c r="C96" s="46" t="s">
        <v>200</v>
      </c>
      <c r="D96" s="28">
        <f>SUM(D97,D100)</f>
        <v>73240000</v>
      </c>
      <c r="E96" s="28">
        <f>SUM(E97,E100)</f>
        <v>0</v>
      </c>
      <c r="F96" s="54"/>
      <c r="G96" s="28">
        <f t="shared" si="174"/>
        <v>73240000</v>
      </c>
      <c r="H96" s="51"/>
      <c r="I96" s="28"/>
      <c r="J96" s="27">
        <f>SUM(J97,J100)</f>
        <v>75000000</v>
      </c>
      <c r="K96" s="27">
        <f>SUM(K97,K100)</f>
        <v>0</v>
      </c>
      <c r="L96" s="27">
        <f>SUM(L97,L100)</f>
        <v>0</v>
      </c>
      <c r="M96" s="27">
        <f>SUM(M97,M100)</f>
        <v>0</v>
      </c>
      <c r="N96" s="27">
        <f>SUM(N97,N100)</f>
        <v>0</v>
      </c>
      <c r="O96" s="27">
        <f t="shared" si="232"/>
        <v>75000000</v>
      </c>
      <c r="P96" s="29">
        <f t="shared" si="175"/>
        <v>1760000</v>
      </c>
      <c r="Q96" s="28"/>
      <c r="R96" s="27">
        <f>SUM(R97,R100)</f>
        <v>75000000</v>
      </c>
      <c r="S96" s="27">
        <f>SUM(S97,S100)</f>
        <v>0</v>
      </c>
      <c r="T96" s="27">
        <f>SUM(T97,T100)</f>
        <v>0</v>
      </c>
      <c r="U96" s="27">
        <f>SUM(U97,U100)</f>
        <v>0</v>
      </c>
      <c r="V96" s="27">
        <f>SUM(V97,V100)</f>
        <v>0</v>
      </c>
      <c r="W96" s="27">
        <f t="shared" si="233"/>
        <v>75000000</v>
      </c>
      <c r="X96" s="28"/>
      <c r="Y96" s="27">
        <f>SUM(Y97,Y100)</f>
        <v>77250000</v>
      </c>
      <c r="Z96" s="27">
        <f>SUM(Z97,Z100)</f>
        <v>0</v>
      </c>
      <c r="AA96" s="27">
        <f>SUM(AA97,AA100)</f>
        <v>0</v>
      </c>
      <c r="AB96" s="27">
        <f>SUM(AB97,AB100)</f>
        <v>0</v>
      </c>
      <c r="AC96" s="27">
        <f>SUM(AC97,AC100)</f>
        <v>0</v>
      </c>
      <c r="AD96" s="27">
        <f t="shared" si="122"/>
        <v>77250000</v>
      </c>
      <c r="AE96" s="27">
        <f t="shared" ref="AE96:AL96" si="235">SUM(AE97,AE100)</f>
        <v>77250000</v>
      </c>
      <c r="AF96" s="27">
        <f t="shared" si="235"/>
        <v>0</v>
      </c>
      <c r="AG96" s="27">
        <f t="shared" si="235"/>
        <v>0</v>
      </c>
      <c r="AH96" s="27">
        <f t="shared" si="235"/>
        <v>0</v>
      </c>
      <c r="AI96" s="27">
        <f t="shared" si="235"/>
        <v>0</v>
      </c>
      <c r="AJ96" s="27">
        <f t="shared" si="235"/>
        <v>0</v>
      </c>
      <c r="AK96" s="27">
        <f t="shared" si="235"/>
        <v>0</v>
      </c>
      <c r="AL96" s="27">
        <f t="shared" si="235"/>
        <v>0</v>
      </c>
      <c r="AM96" s="27">
        <f t="shared" si="123"/>
        <v>77250000</v>
      </c>
      <c r="AN96" s="27">
        <f t="shared" ref="AN96:AU96" si="236">SUM(AN97,AN100)</f>
        <v>77250000</v>
      </c>
      <c r="AO96" s="27">
        <f t="shared" si="236"/>
        <v>0</v>
      </c>
      <c r="AP96" s="27">
        <f t="shared" si="236"/>
        <v>0</v>
      </c>
      <c r="AQ96" s="27">
        <f t="shared" si="236"/>
        <v>0</v>
      </c>
      <c r="AR96" s="27">
        <f t="shared" si="236"/>
        <v>0</v>
      </c>
      <c r="AS96" s="27">
        <f t="shared" si="236"/>
        <v>0</v>
      </c>
      <c r="AT96" s="27">
        <f t="shared" si="236"/>
        <v>0</v>
      </c>
      <c r="AU96" s="27">
        <f t="shared" si="236"/>
        <v>0</v>
      </c>
      <c r="AV96" s="27">
        <f t="shared" si="124"/>
        <v>77250000</v>
      </c>
      <c r="AW96" s="27">
        <f t="shared" ref="AW96:BD96" si="237">SUM(AW97,AW100)</f>
        <v>77250000</v>
      </c>
      <c r="AX96" s="27">
        <f t="shared" si="237"/>
        <v>0</v>
      </c>
      <c r="AY96" s="27">
        <f t="shared" si="237"/>
        <v>0</v>
      </c>
      <c r="AZ96" s="27">
        <f t="shared" si="237"/>
        <v>0</v>
      </c>
      <c r="BA96" s="27">
        <f t="shared" si="237"/>
        <v>0</v>
      </c>
      <c r="BB96" s="27">
        <f t="shared" si="237"/>
        <v>0</v>
      </c>
      <c r="BC96" s="27">
        <f t="shared" si="237"/>
        <v>0</v>
      </c>
      <c r="BD96" s="27">
        <f t="shared" si="237"/>
        <v>0</v>
      </c>
      <c r="BE96" s="27">
        <f t="shared" si="125"/>
        <v>77250000</v>
      </c>
      <c r="BF96" s="27">
        <f t="shared" ref="BF96:BM96" si="238">SUM(BF97,BF100)</f>
        <v>77250000</v>
      </c>
      <c r="BG96" s="27">
        <f t="shared" si="238"/>
        <v>0</v>
      </c>
      <c r="BH96" s="27">
        <f t="shared" si="238"/>
        <v>0</v>
      </c>
      <c r="BI96" s="27">
        <f t="shared" si="238"/>
        <v>0</v>
      </c>
      <c r="BJ96" s="27">
        <f t="shared" si="238"/>
        <v>0</v>
      </c>
      <c r="BK96" s="27">
        <f t="shared" si="238"/>
        <v>0</v>
      </c>
      <c r="BL96" s="27">
        <f t="shared" si="238"/>
        <v>0</v>
      </c>
      <c r="BM96" s="27">
        <f t="shared" si="238"/>
        <v>0</v>
      </c>
      <c r="BN96" s="27">
        <f t="shared" si="126"/>
        <v>77250000</v>
      </c>
      <c r="BO96" s="27">
        <f t="shared" ref="BO96:BV96" si="239">SUM(BO97,BO100)</f>
        <v>77250000</v>
      </c>
      <c r="BP96" s="27">
        <f t="shared" si="239"/>
        <v>0</v>
      </c>
      <c r="BQ96" s="27">
        <f t="shared" si="239"/>
        <v>0</v>
      </c>
      <c r="BR96" s="27">
        <f t="shared" si="239"/>
        <v>0</v>
      </c>
      <c r="BS96" s="27">
        <f t="shared" si="239"/>
        <v>0</v>
      </c>
      <c r="BT96" s="27">
        <f t="shared" si="239"/>
        <v>0</v>
      </c>
      <c r="BU96" s="27">
        <f t="shared" si="239"/>
        <v>0</v>
      </c>
      <c r="BV96" s="27">
        <f t="shared" si="239"/>
        <v>0</v>
      </c>
      <c r="BW96" s="27">
        <f t="shared" si="127"/>
        <v>77250000</v>
      </c>
      <c r="BX96" s="27">
        <f t="shared" ref="BX96" si="240">SUM(BX97,BX100)</f>
        <v>77250000</v>
      </c>
      <c r="BY96" s="27">
        <f t="shared" si="207"/>
        <v>0</v>
      </c>
      <c r="BZ96" s="27"/>
    </row>
    <row r="97" spans="1:78" ht="48" outlineLevel="3" collapsed="1" thickBot="1" x14ac:dyDescent="0.25">
      <c r="A97" s="30" t="s">
        <v>201</v>
      </c>
      <c r="B97" s="31">
        <f t="shared" si="183"/>
        <v>15</v>
      </c>
      <c r="C97" s="32" t="s">
        <v>202</v>
      </c>
      <c r="D97" s="34">
        <v>23540000</v>
      </c>
      <c r="E97" s="34"/>
      <c r="F97" s="55"/>
      <c r="G97" s="34">
        <f t="shared" si="174"/>
        <v>23540000</v>
      </c>
      <c r="H97" s="33"/>
      <c r="I97" s="34"/>
      <c r="J97" s="35">
        <f>SUM(J98:J99)</f>
        <v>25000000</v>
      </c>
      <c r="K97" s="35">
        <f>SUM(K98:K99)</f>
        <v>0</v>
      </c>
      <c r="L97" s="35">
        <f>SUM(L98:L99)</f>
        <v>0</v>
      </c>
      <c r="M97" s="35">
        <f>SUM(M98:M99)</f>
        <v>0</v>
      </c>
      <c r="N97" s="35">
        <f>SUM(N98:N99)</f>
        <v>0</v>
      </c>
      <c r="O97" s="35">
        <f t="shared" si="232"/>
        <v>25000000</v>
      </c>
      <c r="P97" s="36">
        <f t="shared" si="175"/>
        <v>1460000</v>
      </c>
      <c r="Q97" s="34"/>
      <c r="R97" s="35">
        <f>SUM(R98:R99)</f>
        <v>25000000</v>
      </c>
      <c r="S97" s="35">
        <f>SUM(S98:S99)</f>
        <v>0</v>
      </c>
      <c r="T97" s="35">
        <f>SUM(T98:T99)</f>
        <v>0</v>
      </c>
      <c r="U97" s="35">
        <f>SUM(U98:U99)</f>
        <v>0</v>
      </c>
      <c r="V97" s="35">
        <f>SUM(V98:V99)</f>
        <v>0</v>
      </c>
      <c r="W97" s="35">
        <f t="shared" si="233"/>
        <v>25000000</v>
      </c>
      <c r="X97" s="34"/>
      <c r="Y97" s="35">
        <v>25750000</v>
      </c>
      <c r="Z97" s="35">
        <f>SUM(Z98:Z99)</f>
        <v>0</v>
      </c>
      <c r="AA97" s="35">
        <f>SUM(AA98:AA99)</f>
        <v>0</v>
      </c>
      <c r="AB97" s="35">
        <f>SUM(AB98:AB99)</f>
        <v>0</v>
      </c>
      <c r="AC97" s="35">
        <f>SUM(AC98:AC99)</f>
        <v>0</v>
      </c>
      <c r="AD97" s="35">
        <f t="shared" si="122"/>
        <v>25750000</v>
      </c>
      <c r="AE97" s="35">
        <v>25750000</v>
      </c>
      <c r="AF97" s="35">
        <f t="shared" ref="AF97:AL97" si="241">SUM(AF98:AF99)</f>
        <v>0</v>
      </c>
      <c r="AG97" s="35">
        <f t="shared" si="241"/>
        <v>0</v>
      </c>
      <c r="AH97" s="35">
        <f t="shared" si="241"/>
        <v>0</v>
      </c>
      <c r="AI97" s="35">
        <f t="shared" si="241"/>
        <v>0</v>
      </c>
      <c r="AJ97" s="35">
        <f t="shared" si="241"/>
        <v>0</v>
      </c>
      <c r="AK97" s="35">
        <f t="shared" si="241"/>
        <v>0</v>
      </c>
      <c r="AL97" s="35">
        <f t="shared" si="241"/>
        <v>0</v>
      </c>
      <c r="AM97" s="35">
        <f t="shared" si="123"/>
        <v>25750000</v>
      </c>
      <c r="AN97" s="35">
        <v>25750000</v>
      </c>
      <c r="AO97" s="35">
        <f t="shared" ref="AO97:AU97" si="242">SUM(AO98:AO99)</f>
        <v>0</v>
      </c>
      <c r="AP97" s="35">
        <f t="shared" si="242"/>
        <v>0</v>
      </c>
      <c r="AQ97" s="35">
        <f t="shared" si="242"/>
        <v>0</v>
      </c>
      <c r="AR97" s="35">
        <f t="shared" si="242"/>
        <v>0</v>
      </c>
      <c r="AS97" s="35">
        <f t="shared" si="242"/>
        <v>0</v>
      </c>
      <c r="AT97" s="35">
        <f t="shared" si="242"/>
        <v>0</v>
      </c>
      <c r="AU97" s="35">
        <f t="shared" si="242"/>
        <v>0</v>
      </c>
      <c r="AV97" s="35">
        <f t="shared" si="124"/>
        <v>25750000</v>
      </c>
      <c r="AW97" s="35">
        <v>25750000</v>
      </c>
      <c r="AX97" s="35">
        <f t="shared" ref="AX97:BD97" si="243">SUM(AX98:AX99)</f>
        <v>0</v>
      </c>
      <c r="AY97" s="35">
        <f t="shared" si="243"/>
        <v>0</v>
      </c>
      <c r="AZ97" s="35">
        <f t="shared" si="243"/>
        <v>0</v>
      </c>
      <c r="BA97" s="35">
        <f t="shared" si="243"/>
        <v>0</v>
      </c>
      <c r="BB97" s="35">
        <f t="shared" si="243"/>
        <v>0</v>
      </c>
      <c r="BC97" s="35">
        <f t="shared" si="243"/>
        <v>0</v>
      </c>
      <c r="BD97" s="35">
        <f t="shared" si="243"/>
        <v>0</v>
      </c>
      <c r="BE97" s="35">
        <f t="shared" si="125"/>
        <v>25750000</v>
      </c>
      <c r="BF97" s="35">
        <v>25750000</v>
      </c>
      <c r="BG97" s="35">
        <f t="shared" ref="BG97:BM97" si="244">SUM(BG98:BG99)</f>
        <v>0</v>
      </c>
      <c r="BH97" s="35">
        <f t="shared" si="244"/>
        <v>0</v>
      </c>
      <c r="BI97" s="35">
        <f t="shared" si="244"/>
        <v>0</v>
      </c>
      <c r="BJ97" s="35">
        <f t="shared" si="244"/>
        <v>0</v>
      </c>
      <c r="BK97" s="35">
        <f t="shared" si="244"/>
        <v>0</v>
      </c>
      <c r="BL97" s="35">
        <f t="shared" si="244"/>
        <v>0</v>
      </c>
      <c r="BM97" s="35">
        <f t="shared" si="244"/>
        <v>0</v>
      </c>
      <c r="BN97" s="35">
        <f t="shared" si="126"/>
        <v>25750000</v>
      </c>
      <c r="BO97" s="35">
        <v>25750000</v>
      </c>
      <c r="BP97" s="35">
        <f t="shared" ref="BP97:BV97" si="245">SUM(BP98:BP99)</f>
        <v>0</v>
      </c>
      <c r="BQ97" s="35">
        <f t="shared" si="245"/>
        <v>0</v>
      </c>
      <c r="BR97" s="35">
        <f t="shared" si="245"/>
        <v>0</v>
      </c>
      <c r="BS97" s="35">
        <f t="shared" si="245"/>
        <v>0</v>
      </c>
      <c r="BT97" s="35">
        <f t="shared" si="245"/>
        <v>0</v>
      </c>
      <c r="BU97" s="35">
        <f t="shared" si="245"/>
        <v>0</v>
      </c>
      <c r="BV97" s="35">
        <f t="shared" si="245"/>
        <v>0</v>
      </c>
      <c r="BW97" s="35">
        <f t="shared" si="127"/>
        <v>25750000</v>
      </c>
      <c r="BX97" s="35">
        <f>BW97</f>
        <v>25750000</v>
      </c>
      <c r="BY97" s="35">
        <f t="shared" si="207"/>
        <v>0</v>
      </c>
      <c r="BZ97" s="35"/>
    </row>
    <row r="98" spans="1:78" ht="15.75" hidden="1" outlineLevel="4" thickBot="1" x14ac:dyDescent="0.25">
      <c r="A98" s="37"/>
      <c r="B98" s="38">
        <f t="shared" si="183"/>
        <v>0</v>
      </c>
      <c r="C98" s="39"/>
      <c r="D98" s="41"/>
      <c r="E98" s="41"/>
      <c r="F98" s="41"/>
      <c r="G98" s="41">
        <f t="shared" si="174"/>
        <v>0</v>
      </c>
      <c r="H98" s="40" t="s">
        <v>40</v>
      </c>
      <c r="I98" s="41">
        <v>12</v>
      </c>
      <c r="J98" s="42">
        <v>15000000</v>
      </c>
      <c r="K98" s="42"/>
      <c r="L98" s="42"/>
      <c r="M98" s="42"/>
      <c r="N98" s="42"/>
      <c r="O98" s="42">
        <f t="shared" si="232"/>
        <v>15000000</v>
      </c>
      <c r="P98" s="43">
        <f t="shared" si="175"/>
        <v>15000000</v>
      </c>
      <c r="Q98" s="41">
        <v>12</v>
      </c>
      <c r="R98" s="42">
        <v>15000000</v>
      </c>
      <c r="S98" s="42"/>
      <c r="T98" s="42"/>
      <c r="U98" s="42"/>
      <c r="V98" s="42"/>
      <c r="W98" s="42">
        <f t="shared" si="233"/>
        <v>15000000</v>
      </c>
      <c r="X98" s="41"/>
      <c r="Y98" s="42"/>
      <c r="Z98" s="42"/>
      <c r="AA98" s="42"/>
      <c r="AB98" s="42"/>
      <c r="AC98" s="42"/>
      <c r="AD98" s="42">
        <f t="shared" si="122"/>
        <v>0</v>
      </c>
      <c r="AE98" s="42"/>
      <c r="AF98" s="42"/>
      <c r="AG98" s="42"/>
      <c r="AH98" s="42"/>
      <c r="AI98" s="42"/>
      <c r="AJ98" s="42"/>
      <c r="AK98" s="42"/>
      <c r="AL98" s="42"/>
      <c r="AM98" s="42">
        <f t="shared" si="123"/>
        <v>0</v>
      </c>
      <c r="AN98" s="42"/>
      <c r="AO98" s="42"/>
      <c r="AP98" s="42"/>
      <c r="AQ98" s="42"/>
      <c r="AR98" s="42"/>
      <c r="AS98" s="42"/>
      <c r="AT98" s="42"/>
      <c r="AU98" s="42"/>
      <c r="AV98" s="42">
        <f t="shared" si="124"/>
        <v>0</v>
      </c>
      <c r="AW98" s="42"/>
      <c r="AX98" s="42"/>
      <c r="AY98" s="42"/>
      <c r="AZ98" s="42"/>
      <c r="BA98" s="42"/>
      <c r="BB98" s="42"/>
      <c r="BC98" s="42"/>
      <c r="BD98" s="42"/>
      <c r="BE98" s="42">
        <f t="shared" si="125"/>
        <v>0</v>
      </c>
      <c r="BF98" s="42"/>
      <c r="BG98" s="42"/>
      <c r="BH98" s="42"/>
      <c r="BI98" s="42"/>
      <c r="BJ98" s="42"/>
      <c r="BK98" s="42"/>
      <c r="BL98" s="42"/>
      <c r="BM98" s="42"/>
      <c r="BN98" s="42">
        <f t="shared" si="126"/>
        <v>0</v>
      </c>
      <c r="BO98" s="42"/>
      <c r="BP98" s="42"/>
      <c r="BQ98" s="42"/>
      <c r="BR98" s="42"/>
      <c r="BS98" s="42"/>
      <c r="BT98" s="42"/>
      <c r="BU98" s="42"/>
      <c r="BV98" s="42"/>
      <c r="BW98" s="42">
        <f t="shared" si="127"/>
        <v>0</v>
      </c>
      <c r="BX98" s="42"/>
      <c r="BY98" s="42">
        <f t="shared" si="207"/>
        <v>0</v>
      </c>
      <c r="BZ98" s="42"/>
    </row>
    <row r="99" spans="1:78" ht="15.75" hidden="1" outlineLevel="4" thickBot="1" x14ac:dyDescent="0.25">
      <c r="A99" s="37"/>
      <c r="B99" s="38">
        <f t="shared" si="183"/>
        <v>0</v>
      </c>
      <c r="C99" s="39"/>
      <c r="D99" s="41"/>
      <c r="E99" s="41"/>
      <c r="F99" s="41"/>
      <c r="G99" s="41">
        <f t="shared" si="174"/>
        <v>0</v>
      </c>
      <c r="H99" s="40" t="s">
        <v>29</v>
      </c>
      <c r="I99" s="41">
        <v>1</v>
      </c>
      <c r="J99" s="42">
        <v>10000000</v>
      </c>
      <c r="K99" s="42"/>
      <c r="L99" s="42"/>
      <c r="M99" s="42"/>
      <c r="N99" s="42"/>
      <c r="O99" s="42">
        <f t="shared" si="232"/>
        <v>10000000</v>
      </c>
      <c r="P99" s="43">
        <f t="shared" si="175"/>
        <v>10000000</v>
      </c>
      <c r="Q99" s="41">
        <v>1</v>
      </c>
      <c r="R99" s="42">
        <f>10750000-750000</f>
        <v>10000000</v>
      </c>
      <c r="S99" s="42"/>
      <c r="T99" s="42"/>
      <c r="U99" s="42"/>
      <c r="V99" s="42"/>
      <c r="W99" s="42">
        <f t="shared" si="233"/>
        <v>10000000</v>
      </c>
      <c r="X99" s="41"/>
      <c r="Y99" s="42"/>
      <c r="Z99" s="42"/>
      <c r="AA99" s="42"/>
      <c r="AB99" s="42"/>
      <c r="AC99" s="42"/>
      <c r="AD99" s="42">
        <f t="shared" si="122"/>
        <v>0</v>
      </c>
      <c r="AE99" s="42"/>
      <c r="AF99" s="42"/>
      <c r="AG99" s="42"/>
      <c r="AH99" s="42"/>
      <c r="AI99" s="42"/>
      <c r="AJ99" s="42"/>
      <c r="AK99" s="42"/>
      <c r="AL99" s="42"/>
      <c r="AM99" s="42">
        <f t="shared" si="123"/>
        <v>0</v>
      </c>
      <c r="AN99" s="42"/>
      <c r="AO99" s="42"/>
      <c r="AP99" s="42"/>
      <c r="AQ99" s="42"/>
      <c r="AR99" s="42"/>
      <c r="AS99" s="42"/>
      <c r="AT99" s="42"/>
      <c r="AU99" s="42"/>
      <c r="AV99" s="42">
        <f t="shared" si="124"/>
        <v>0</v>
      </c>
      <c r="AW99" s="42"/>
      <c r="AX99" s="42"/>
      <c r="AY99" s="42"/>
      <c r="AZ99" s="42"/>
      <c r="BA99" s="42"/>
      <c r="BB99" s="42"/>
      <c r="BC99" s="42"/>
      <c r="BD99" s="42"/>
      <c r="BE99" s="42">
        <f t="shared" si="125"/>
        <v>0</v>
      </c>
      <c r="BF99" s="42"/>
      <c r="BG99" s="42"/>
      <c r="BH99" s="42"/>
      <c r="BI99" s="42"/>
      <c r="BJ99" s="42"/>
      <c r="BK99" s="42"/>
      <c r="BL99" s="42"/>
      <c r="BM99" s="42"/>
      <c r="BN99" s="42">
        <f t="shared" si="126"/>
        <v>0</v>
      </c>
      <c r="BO99" s="42"/>
      <c r="BP99" s="42"/>
      <c r="BQ99" s="42"/>
      <c r="BR99" s="42"/>
      <c r="BS99" s="42"/>
      <c r="BT99" s="42"/>
      <c r="BU99" s="42"/>
      <c r="BV99" s="42"/>
      <c r="BW99" s="42">
        <f t="shared" si="127"/>
        <v>0</v>
      </c>
      <c r="BX99" s="42"/>
      <c r="BY99" s="42">
        <f t="shared" si="207"/>
        <v>0</v>
      </c>
      <c r="BZ99" s="42"/>
    </row>
    <row r="100" spans="1:78" ht="32.25" outlineLevel="3" collapsed="1" thickBot="1" x14ac:dyDescent="0.25">
      <c r="A100" s="30" t="s">
        <v>203</v>
      </c>
      <c r="B100" s="31">
        <f t="shared" si="183"/>
        <v>15</v>
      </c>
      <c r="C100" s="32" t="s">
        <v>204</v>
      </c>
      <c r="D100" s="34">
        <v>49700000</v>
      </c>
      <c r="E100" s="34"/>
      <c r="F100" s="55"/>
      <c r="G100" s="34">
        <f t="shared" si="174"/>
        <v>49700000</v>
      </c>
      <c r="H100" s="33"/>
      <c r="I100" s="34"/>
      <c r="J100" s="35">
        <f>SUM(J101:J102)</f>
        <v>50000000</v>
      </c>
      <c r="K100" s="35">
        <f>SUM(K101:K102)</f>
        <v>0</v>
      </c>
      <c r="L100" s="35">
        <f>SUM(L101:L102)</f>
        <v>0</v>
      </c>
      <c r="M100" s="35">
        <f>SUM(M101:M102)</f>
        <v>0</v>
      </c>
      <c r="N100" s="35">
        <f>SUM(N101:N102)</f>
        <v>0</v>
      </c>
      <c r="O100" s="35">
        <f t="shared" si="232"/>
        <v>50000000</v>
      </c>
      <c r="P100" s="36">
        <f t="shared" si="175"/>
        <v>300000</v>
      </c>
      <c r="Q100" s="34"/>
      <c r="R100" s="35">
        <f>SUM(R101:R102)</f>
        <v>50000000</v>
      </c>
      <c r="S100" s="35">
        <f>SUM(S101:S102)</f>
        <v>0</v>
      </c>
      <c r="T100" s="35">
        <f>SUM(T101:T102)</f>
        <v>0</v>
      </c>
      <c r="U100" s="35">
        <f>SUM(U101:U102)</f>
        <v>0</v>
      </c>
      <c r="V100" s="35">
        <f>SUM(V101:V102)</f>
        <v>0</v>
      </c>
      <c r="W100" s="35">
        <f t="shared" si="233"/>
        <v>50000000</v>
      </c>
      <c r="X100" s="34"/>
      <c r="Y100" s="35">
        <v>51500000</v>
      </c>
      <c r="Z100" s="35">
        <f>SUM(Z101:Z102)</f>
        <v>0</v>
      </c>
      <c r="AA100" s="35">
        <f>SUM(AA101:AA102)</f>
        <v>0</v>
      </c>
      <c r="AB100" s="35">
        <f>SUM(AB101:AB102)</f>
        <v>0</v>
      </c>
      <c r="AC100" s="35">
        <f>SUM(AC101:AC102)</f>
        <v>0</v>
      </c>
      <c r="AD100" s="35">
        <f t="shared" si="122"/>
        <v>51500000</v>
      </c>
      <c r="AE100" s="35">
        <v>51500000</v>
      </c>
      <c r="AF100" s="35">
        <f t="shared" ref="AF100:AL100" si="246">SUM(AF101:AF102)</f>
        <v>0</v>
      </c>
      <c r="AG100" s="35">
        <f t="shared" si="246"/>
        <v>0</v>
      </c>
      <c r="AH100" s="35">
        <f t="shared" si="246"/>
        <v>0</v>
      </c>
      <c r="AI100" s="35">
        <f t="shared" si="246"/>
        <v>0</v>
      </c>
      <c r="AJ100" s="35">
        <f t="shared" si="246"/>
        <v>0</v>
      </c>
      <c r="AK100" s="35">
        <f t="shared" si="246"/>
        <v>0</v>
      </c>
      <c r="AL100" s="35">
        <f t="shared" si="246"/>
        <v>0</v>
      </c>
      <c r="AM100" s="35">
        <f t="shared" si="123"/>
        <v>51500000</v>
      </c>
      <c r="AN100" s="35">
        <v>51500000</v>
      </c>
      <c r="AO100" s="35">
        <f t="shared" ref="AO100:AU100" si="247">SUM(AO101:AO102)</f>
        <v>0</v>
      </c>
      <c r="AP100" s="35">
        <f t="shared" si="247"/>
        <v>0</v>
      </c>
      <c r="AQ100" s="35">
        <f t="shared" si="247"/>
        <v>0</v>
      </c>
      <c r="AR100" s="35">
        <f t="shared" si="247"/>
        <v>0</v>
      </c>
      <c r="AS100" s="35">
        <f t="shared" si="247"/>
        <v>0</v>
      </c>
      <c r="AT100" s="35">
        <f t="shared" si="247"/>
        <v>0</v>
      </c>
      <c r="AU100" s="35">
        <f t="shared" si="247"/>
        <v>0</v>
      </c>
      <c r="AV100" s="35">
        <f t="shared" si="124"/>
        <v>51500000</v>
      </c>
      <c r="AW100" s="35">
        <v>51500000</v>
      </c>
      <c r="AX100" s="35">
        <f t="shared" ref="AX100:BD100" si="248">SUM(AX101:AX102)</f>
        <v>0</v>
      </c>
      <c r="AY100" s="35">
        <f t="shared" si="248"/>
        <v>0</v>
      </c>
      <c r="AZ100" s="35">
        <f t="shared" si="248"/>
        <v>0</v>
      </c>
      <c r="BA100" s="35">
        <f t="shared" si="248"/>
        <v>0</v>
      </c>
      <c r="BB100" s="35">
        <f t="shared" si="248"/>
        <v>0</v>
      </c>
      <c r="BC100" s="35">
        <f t="shared" si="248"/>
        <v>0</v>
      </c>
      <c r="BD100" s="35">
        <f t="shared" si="248"/>
        <v>0</v>
      </c>
      <c r="BE100" s="35">
        <f t="shared" si="125"/>
        <v>51500000</v>
      </c>
      <c r="BF100" s="35">
        <v>51500000</v>
      </c>
      <c r="BG100" s="35">
        <f t="shared" ref="BG100:BM100" si="249">SUM(BG101:BG102)</f>
        <v>0</v>
      </c>
      <c r="BH100" s="35">
        <f t="shared" si="249"/>
        <v>0</v>
      </c>
      <c r="BI100" s="35">
        <f t="shared" si="249"/>
        <v>0</v>
      </c>
      <c r="BJ100" s="35">
        <f t="shared" si="249"/>
        <v>0</v>
      </c>
      <c r="BK100" s="35">
        <f t="shared" si="249"/>
        <v>0</v>
      </c>
      <c r="BL100" s="35">
        <f t="shared" si="249"/>
        <v>0</v>
      </c>
      <c r="BM100" s="35">
        <f t="shared" si="249"/>
        <v>0</v>
      </c>
      <c r="BN100" s="35">
        <f t="shared" si="126"/>
        <v>51500000</v>
      </c>
      <c r="BO100" s="35">
        <v>51500000</v>
      </c>
      <c r="BP100" s="35">
        <f t="shared" ref="BP100:BV100" si="250">SUM(BP101:BP102)</f>
        <v>0</v>
      </c>
      <c r="BQ100" s="35">
        <f t="shared" si="250"/>
        <v>0</v>
      </c>
      <c r="BR100" s="35">
        <f t="shared" si="250"/>
        <v>0</v>
      </c>
      <c r="BS100" s="35">
        <f t="shared" si="250"/>
        <v>0</v>
      </c>
      <c r="BT100" s="35">
        <f t="shared" si="250"/>
        <v>0</v>
      </c>
      <c r="BU100" s="35">
        <f t="shared" si="250"/>
        <v>0</v>
      </c>
      <c r="BV100" s="35">
        <f t="shared" si="250"/>
        <v>0</v>
      </c>
      <c r="BW100" s="35">
        <f t="shared" si="127"/>
        <v>51500000</v>
      </c>
      <c r="BX100" s="35">
        <f>BW100</f>
        <v>51500000</v>
      </c>
      <c r="BY100" s="35">
        <f t="shared" si="207"/>
        <v>0</v>
      </c>
      <c r="BZ100" s="35"/>
    </row>
    <row r="101" spans="1:78" ht="30.75" hidden="1" outlineLevel="4" thickBot="1" x14ac:dyDescent="0.25">
      <c r="A101" s="37"/>
      <c r="B101" s="38">
        <f t="shared" si="183"/>
        <v>0</v>
      </c>
      <c r="C101" s="39"/>
      <c r="D101" s="41"/>
      <c r="E101" s="41"/>
      <c r="F101" s="41"/>
      <c r="G101" s="41">
        <f t="shared" si="174"/>
        <v>0</v>
      </c>
      <c r="H101" s="40" t="s">
        <v>205</v>
      </c>
      <c r="I101" s="41">
        <v>4</v>
      </c>
      <c r="J101" s="42">
        <v>50000000</v>
      </c>
      <c r="K101" s="42"/>
      <c r="L101" s="42"/>
      <c r="M101" s="42"/>
      <c r="N101" s="42"/>
      <c r="O101" s="42">
        <f t="shared" si="232"/>
        <v>50000000</v>
      </c>
      <c r="P101" s="43">
        <f t="shared" si="175"/>
        <v>50000000</v>
      </c>
      <c r="Q101" s="41">
        <f>4-4</f>
        <v>0</v>
      </c>
      <c r="R101" s="42">
        <v>0</v>
      </c>
      <c r="S101" s="42"/>
      <c r="T101" s="42"/>
      <c r="U101" s="42"/>
      <c r="V101" s="42"/>
      <c r="W101" s="42">
        <f t="shared" si="233"/>
        <v>0</v>
      </c>
      <c r="X101" s="41"/>
      <c r="Y101" s="42"/>
      <c r="Z101" s="42"/>
      <c r="AA101" s="42"/>
      <c r="AB101" s="42"/>
      <c r="AC101" s="42"/>
      <c r="AD101" s="42">
        <f t="shared" si="122"/>
        <v>0</v>
      </c>
      <c r="AE101" s="42"/>
      <c r="AF101" s="42"/>
      <c r="AG101" s="42"/>
      <c r="AH101" s="42"/>
      <c r="AI101" s="42"/>
      <c r="AJ101" s="42"/>
      <c r="AK101" s="42"/>
      <c r="AL101" s="42"/>
      <c r="AM101" s="42">
        <f t="shared" si="123"/>
        <v>0</v>
      </c>
      <c r="AN101" s="42"/>
      <c r="AO101" s="42"/>
      <c r="AP101" s="42"/>
      <c r="AQ101" s="42"/>
      <c r="AR101" s="42"/>
      <c r="AS101" s="42"/>
      <c r="AT101" s="42"/>
      <c r="AU101" s="42"/>
      <c r="AV101" s="42">
        <f t="shared" si="124"/>
        <v>0</v>
      </c>
      <c r="AW101" s="42"/>
      <c r="AX101" s="42"/>
      <c r="AY101" s="42"/>
      <c r="AZ101" s="42"/>
      <c r="BA101" s="42"/>
      <c r="BB101" s="42"/>
      <c r="BC101" s="42"/>
      <c r="BD101" s="42"/>
      <c r="BE101" s="42">
        <f t="shared" si="125"/>
        <v>0</v>
      </c>
      <c r="BF101" s="42"/>
      <c r="BG101" s="42"/>
      <c r="BH101" s="42"/>
      <c r="BI101" s="42"/>
      <c r="BJ101" s="42"/>
      <c r="BK101" s="42"/>
      <c r="BL101" s="42"/>
      <c r="BM101" s="42"/>
      <c r="BN101" s="42">
        <f t="shared" si="126"/>
        <v>0</v>
      </c>
      <c r="BO101" s="42"/>
      <c r="BP101" s="42"/>
      <c r="BQ101" s="42"/>
      <c r="BR101" s="42"/>
      <c r="BS101" s="42"/>
      <c r="BT101" s="42"/>
      <c r="BU101" s="42"/>
      <c r="BV101" s="42"/>
      <c r="BW101" s="42">
        <f t="shared" si="127"/>
        <v>0</v>
      </c>
      <c r="BX101" s="42"/>
      <c r="BY101" s="42">
        <f t="shared" si="207"/>
        <v>0</v>
      </c>
      <c r="BZ101" s="42"/>
    </row>
    <row r="102" spans="1:78" ht="30.75" hidden="1" outlineLevel="4" thickBot="1" x14ac:dyDescent="0.25">
      <c r="A102" s="37"/>
      <c r="B102" s="38"/>
      <c r="C102" s="39"/>
      <c r="D102" s="41"/>
      <c r="E102" s="41"/>
      <c r="F102" s="41"/>
      <c r="G102" s="41">
        <f t="shared" si="174"/>
        <v>0</v>
      </c>
      <c r="H102" s="40" t="s">
        <v>141</v>
      </c>
      <c r="I102" s="41">
        <v>0</v>
      </c>
      <c r="J102" s="42"/>
      <c r="K102" s="42"/>
      <c r="L102" s="42"/>
      <c r="M102" s="42"/>
      <c r="N102" s="42"/>
      <c r="O102" s="42">
        <f t="shared" si="232"/>
        <v>0</v>
      </c>
      <c r="P102" s="43">
        <f t="shared" si="175"/>
        <v>0</v>
      </c>
      <c r="Q102" s="41">
        <f>2-1</f>
        <v>1</v>
      </c>
      <c r="R102" s="42">
        <f>51500000-1500000</f>
        <v>50000000</v>
      </c>
      <c r="S102" s="42"/>
      <c r="T102" s="42"/>
      <c r="U102" s="42"/>
      <c r="V102" s="42"/>
      <c r="W102" s="42">
        <f t="shared" si="233"/>
        <v>50000000</v>
      </c>
      <c r="X102" s="41"/>
      <c r="Y102" s="42"/>
      <c r="Z102" s="42"/>
      <c r="AA102" s="42"/>
      <c r="AB102" s="42"/>
      <c r="AC102" s="42"/>
      <c r="AD102" s="42">
        <f t="shared" si="122"/>
        <v>0</v>
      </c>
      <c r="AE102" s="42"/>
      <c r="AF102" s="42"/>
      <c r="AG102" s="42"/>
      <c r="AH102" s="42"/>
      <c r="AI102" s="42"/>
      <c r="AJ102" s="42"/>
      <c r="AK102" s="42"/>
      <c r="AL102" s="42"/>
      <c r="AM102" s="42">
        <f t="shared" si="123"/>
        <v>0</v>
      </c>
      <c r="AN102" s="42"/>
      <c r="AO102" s="42"/>
      <c r="AP102" s="42"/>
      <c r="AQ102" s="42"/>
      <c r="AR102" s="42"/>
      <c r="AS102" s="42"/>
      <c r="AT102" s="42"/>
      <c r="AU102" s="42"/>
      <c r="AV102" s="42">
        <f t="shared" si="124"/>
        <v>0</v>
      </c>
      <c r="AW102" s="42"/>
      <c r="AX102" s="42"/>
      <c r="AY102" s="42"/>
      <c r="AZ102" s="42"/>
      <c r="BA102" s="42"/>
      <c r="BB102" s="42"/>
      <c r="BC102" s="42"/>
      <c r="BD102" s="42"/>
      <c r="BE102" s="42">
        <f t="shared" si="125"/>
        <v>0</v>
      </c>
      <c r="BF102" s="42"/>
      <c r="BG102" s="42"/>
      <c r="BH102" s="42"/>
      <c r="BI102" s="42"/>
      <c r="BJ102" s="42"/>
      <c r="BK102" s="42"/>
      <c r="BL102" s="42"/>
      <c r="BM102" s="42"/>
      <c r="BN102" s="42">
        <f t="shared" si="126"/>
        <v>0</v>
      </c>
      <c r="BO102" s="42"/>
      <c r="BP102" s="42"/>
      <c r="BQ102" s="42"/>
      <c r="BR102" s="42"/>
      <c r="BS102" s="42"/>
      <c r="BT102" s="42"/>
      <c r="BU102" s="42"/>
      <c r="BV102" s="42"/>
      <c r="BW102" s="42">
        <f t="shared" si="127"/>
        <v>0</v>
      </c>
      <c r="BX102" s="42"/>
      <c r="BY102" s="42">
        <f t="shared" si="207"/>
        <v>0</v>
      </c>
      <c r="BZ102" s="42"/>
    </row>
    <row r="103" spans="1:78" ht="48" outlineLevel="1" thickBot="1" x14ac:dyDescent="0.25">
      <c r="A103" s="19" t="s">
        <v>30</v>
      </c>
      <c r="B103" s="20">
        <f t="shared" si="183"/>
        <v>7</v>
      </c>
      <c r="C103" s="21" t="s">
        <v>31</v>
      </c>
      <c r="D103" s="23">
        <f>SUM(D104,D115,D122,D125,D141,D148,D151)</f>
        <v>5253335000</v>
      </c>
      <c r="E103" s="23">
        <f>SUM(E104,E115,E122,E125,E141,E148,E151)</f>
        <v>350000000</v>
      </c>
      <c r="F103" s="53"/>
      <c r="G103" s="23">
        <f t="shared" si="174"/>
        <v>4903335000</v>
      </c>
      <c r="H103" s="50"/>
      <c r="I103" s="23"/>
      <c r="J103" s="22">
        <f>SUM(J104,J115,J122,J125,J141,J148,J151)</f>
        <v>5316894000</v>
      </c>
      <c r="K103" s="22">
        <f>SUM(K104,K115,K122,K125,K141,K148,K151)</f>
        <v>0</v>
      </c>
      <c r="L103" s="22">
        <f>SUM(L104,L115,L122,L125,L141,L148,L151)</f>
        <v>0</v>
      </c>
      <c r="M103" s="22">
        <f>SUM(M104,M115,M122,M125,M141,M148,M151)</f>
        <v>0</v>
      </c>
      <c r="N103" s="22">
        <f>SUM(N104,N115,N122,N125,N141,N148,N151)</f>
        <v>0</v>
      </c>
      <c r="O103" s="22">
        <f t="shared" si="232"/>
        <v>5316894000</v>
      </c>
      <c r="P103" s="24">
        <f t="shared" si="175"/>
        <v>63559000</v>
      </c>
      <c r="Q103" s="23"/>
      <c r="R103" s="22">
        <f>SUM(R104,R115,R122,R125,R141,R148,R151)</f>
        <v>7659685000</v>
      </c>
      <c r="S103" s="22">
        <f>SUM(S104,S115,S122,S125,S141,S148,S151)</f>
        <v>0</v>
      </c>
      <c r="T103" s="22">
        <f>SUM(T104,T115,T122,T125,T141,T148,T151)</f>
        <v>0</v>
      </c>
      <c r="U103" s="22">
        <f>SUM(U104,U115,U122,U125,U141,U148,U151)</f>
        <v>0</v>
      </c>
      <c r="V103" s="22">
        <f>SUM(V104,V115,V122,V125,V141,V148,V151)</f>
        <v>0</v>
      </c>
      <c r="W103" s="22">
        <f t="shared" si="233"/>
        <v>7659685000</v>
      </c>
      <c r="X103" s="23"/>
      <c r="Y103" s="22">
        <f>SUM(Y104,Y115,Y122,Y125,Y141,Y148,Y151)</f>
        <v>7563445800</v>
      </c>
      <c r="Z103" s="22">
        <f>SUM(Z104,Z115,Z122,Z125,Z141,Z148,Z151)</f>
        <v>0</v>
      </c>
      <c r="AA103" s="22">
        <f>SUM(AA104,AA115,AA122,AA125,AA141,AA148,AA151)</f>
        <v>0</v>
      </c>
      <c r="AB103" s="22">
        <f>SUM(AB104,AB115,AB122,AB125,AB141,AB148,AB151)</f>
        <v>0</v>
      </c>
      <c r="AC103" s="22">
        <f>SUM(AC104,AC115,AC122,AC125,AC141,AC148,AC151)</f>
        <v>0</v>
      </c>
      <c r="AD103" s="22">
        <f t="shared" si="122"/>
        <v>7563445800</v>
      </c>
      <c r="AE103" s="22">
        <f t="shared" ref="AE103:AL103" si="251">SUM(AE104,AE115,AE122,AE125,AE141,AE148,AE151)</f>
        <v>6064499000</v>
      </c>
      <c r="AF103" s="22">
        <f t="shared" si="251"/>
        <v>0</v>
      </c>
      <c r="AG103" s="22">
        <f t="shared" si="251"/>
        <v>0</v>
      </c>
      <c r="AH103" s="22">
        <f t="shared" si="251"/>
        <v>0</v>
      </c>
      <c r="AI103" s="22">
        <f t="shared" si="251"/>
        <v>0</v>
      </c>
      <c r="AJ103" s="22">
        <f t="shared" si="251"/>
        <v>0</v>
      </c>
      <c r="AK103" s="22">
        <f t="shared" si="251"/>
        <v>0</v>
      </c>
      <c r="AL103" s="22">
        <f t="shared" si="251"/>
        <v>0</v>
      </c>
      <c r="AM103" s="22">
        <f t="shared" si="123"/>
        <v>6064499000</v>
      </c>
      <c r="AN103" s="22">
        <f t="shared" ref="AN103:AU103" si="252">SUM(AN104,AN115,AN122,AN125,AN141,AN148,AN151)</f>
        <v>6064499000</v>
      </c>
      <c r="AO103" s="22">
        <f t="shared" si="252"/>
        <v>0</v>
      </c>
      <c r="AP103" s="22">
        <f t="shared" si="252"/>
        <v>0</v>
      </c>
      <c r="AQ103" s="22">
        <f t="shared" si="252"/>
        <v>0</v>
      </c>
      <c r="AR103" s="22">
        <f t="shared" si="252"/>
        <v>0</v>
      </c>
      <c r="AS103" s="22">
        <f t="shared" si="252"/>
        <v>0</v>
      </c>
      <c r="AT103" s="22">
        <f t="shared" si="252"/>
        <v>0</v>
      </c>
      <c r="AU103" s="22">
        <f t="shared" si="252"/>
        <v>0</v>
      </c>
      <c r="AV103" s="22">
        <f t="shared" si="124"/>
        <v>6064499000</v>
      </c>
      <c r="AW103" s="22">
        <f t="shared" ref="AW103:BD103" si="253">SUM(AW104,AW115,AW122,AW125,AW141,AW148,AW151)</f>
        <v>6068319000</v>
      </c>
      <c r="AX103" s="22">
        <f t="shared" si="253"/>
        <v>0</v>
      </c>
      <c r="AY103" s="22">
        <f t="shared" si="253"/>
        <v>0</v>
      </c>
      <c r="AZ103" s="22">
        <f t="shared" si="253"/>
        <v>0</v>
      </c>
      <c r="BA103" s="22">
        <f t="shared" si="253"/>
        <v>0</v>
      </c>
      <c r="BB103" s="22">
        <f t="shared" si="253"/>
        <v>0</v>
      </c>
      <c r="BC103" s="22">
        <f t="shared" si="253"/>
        <v>0</v>
      </c>
      <c r="BD103" s="22">
        <f t="shared" si="253"/>
        <v>0</v>
      </c>
      <c r="BE103" s="22">
        <f t="shared" si="125"/>
        <v>6068319000</v>
      </c>
      <c r="BF103" s="22">
        <f t="shared" ref="BF103:BM103" si="254">SUM(BF104,BF115,BF122,BF125,BF141,BF148,BF151)</f>
        <v>6068319000</v>
      </c>
      <c r="BG103" s="22">
        <f t="shared" si="254"/>
        <v>0</v>
      </c>
      <c r="BH103" s="22">
        <f t="shared" si="254"/>
        <v>0</v>
      </c>
      <c r="BI103" s="22">
        <f t="shared" si="254"/>
        <v>0</v>
      </c>
      <c r="BJ103" s="22">
        <f t="shared" si="254"/>
        <v>0</v>
      </c>
      <c r="BK103" s="22">
        <f t="shared" si="254"/>
        <v>0</v>
      </c>
      <c r="BL103" s="22">
        <f t="shared" si="254"/>
        <v>0</v>
      </c>
      <c r="BM103" s="22">
        <f t="shared" si="254"/>
        <v>0</v>
      </c>
      <c r="BN103" s="22">
        <f t="shared" si="126"/>
        <v>6068319000</v>
      </c>
      <c r="BO103" s="22">
        <f t="shared" ref="BO103:BV103" si="255">SUM(BO104,BO115,BO122,BO125,BO141,BO148,BO151)</f>
        <v>6068319000</v>
      </c>
      <c r="BP103" s="22">
        <f t="shared" si="255"/>
        <v>0</v>
      </c>
      <c r="BQ103" s="22">
        <f t="shared" si="255"/>
        <v>0</v>
      </c>
      <c r="BR103" s="22">
        <f t="shared" si="255"/>
        <v>0</v>
      </c>
      <c r="BS103" s="22">
        <f t="shared" si="255"/>
        <v>0</v>
      </c>
      <c r="BT103" s="22">
        <f t="shared" si="255"/>
        <v>0</v>
      </c>
      <c r="BU103" s="22">
        <f t="shared" si="255"/>
        <v>0</v>
      </c>
      <c r="BV103" s="22">
        <f t="shared" si="255"/>
        <v>0</v>
      </c>
      <c r="BW103" s="22">
        <f t="shared" si="127"/>
        <v>6068319000</v>
      </c>
      <c r="BX103" s="22">
        <f t="shared" ref="BX103" si="256">SUM(BX104,BX115,BX122,BX125,BX141,BX148,BX151)</f>
        <v>6068319000</v>
      </c>
      <c r="BY103" s="22">
        <f t="shared" si="207"/>
        <v>0</v>
      </c>
      <c r="BZ103" s="22"/>
    </row>
    <row r="104" spans="1:78" ht="32.25" outlineLevel="2" thickBot="1" x14ac:dyDescent="0.25">
      <c r="A104" s="25" t="s">
        <v>32</v>
      </c>
      <c r="B104" s="26">
        <f t="shared" si="183"/>
        <v>12</v>
      </c>
      <c r="C104" s="46" t="s">
        <v>33</v>
      </c>
      <c r="D104" s="28">
        <f>SUM(D105,D108,D110)</f>
        <v>29630000</v>
      </c>
      <c r="E104" s="28">
        <f>SUM(E105,E108,E110)</f>
        <v>0</v>
      </c>
      <c r="F104" s="54"/>
      <c r="G104" s="28">
        <f t="shared" si="174"/>
        <v>29630000</v>
      </c>
      <c r="H104" s="51"/>
      <c r="I104" s="28"/>
      <c r="J104" s="27">
        <f>SUM(J105,J108,J110)</f>
        <v>29850000</v>
      </c>
      <c r="K104" s="27">
        <f>SUM(K105,K108,K110)</f>
        <v>0</v>
      </c>
      <c r="L104" s="27">
        <f>SUM(L105,L108,L110)</f>
        <v>0</v>
      </c>
      <c r="M104" s="27">
        <f>SUM(M105,M108,M110)</f>
        <v>0</v>
      </c>
      <c r="N104" s="27">
        <f>SUM(N105,N108,N110)</f>
        <v>0</v>
      </c>
      <c r="O104" s="27">
        <f t="shared" si="232"/>
        <v>29850000</v>
      </c>
      <c r="P104" s="29">
        <f t="shared" si="175"/>
        <v>220000</v>
      </c>
      <c r="Q104" s="28"/>
      <c r="R104" s="27">
        <f>SUM(R105,R108,R110)</f>
        <v>21850000</v>
      </c>
      <c r="S104" s="27">
        <f>SUM(S105,S108,S110)</f>
        <v>0</v>
      </c>
      <c r="T104" s="27">
        <f>SUM(T105,T108,T110)</f>
        <v>0</v>
      </c>
      <c r="U104" s="27">
        <f>SUM(U105,U108,U110)</f>
        <v>0</v>
      </c>
      <c r="V104" s="27">
        <f>SUM(V105,V108,V110)</f>
        <v>0</v>
      </c>
      <c r="W104" s="27">
        <f t="shared" si="233"/>
        <v>21850000</v>
      </c>
      <c r="X104" s="28"/>
      <c r="Y104" s="27">
        <f>SUM(Y105,Y108,Y110)</f>
        <v>30764800</v>
      </c>
      <c r="Z104" s="27">
        <f>SUM(Z105,Z108,Z110)</f>
        <v>0</v>
      </c>
      <c r="AA104" s="27">
        <f>SUM(AA105,AA108,AA110)</f>
        <v>0</v>
      </c>
      <c r="AB104" s="27">
        <f>SUM(AB105,AB108,AB110)</f>
        <v>0</v>
      </c>
      <c r="AC104" s="27">
        <f>SUM(AC105,AC108,AC110)</f>
        <v>0</v>
      </c>
      <c r="AD104" s="27">
        <f t="shared" si="122"/>
        <v>30764800</v>
      </c>
      <c r="AE104" s="27">
        <f t="shared" ref="AE104:AL104" si="257">SUM(AE105,AE108,AE110)</f>
        <v>22250000</v>
      </c>
      <c r="AF104" s="27">
        <f t="shared" si="257"/>
        <v>0</v>
      </c>
      <c r="AG104" s="27">
        <f t="shared" si="257"/>
        <v>0</v>
      </c>
      <c r="AH104" s="27">
        <f t="shared" si="257"/>
        <v>0</v>
      </c>
      <c r="AI104" s="27">
        <f t="shared" si="257"/>
        <v>0</v>
      </c>
      <c r="AJ104" s="27">
        <f t="shared" si="257"/>
        <v>0</v>
      </c>
      <c r="AK104" s="27">
        <f t="shared" si="257"/>
        <v>0</v>
      </c>
      <c r="AL104" s="27">
        <f t="shared" si="257"/>
        <v>0</v>
      </c>
      <c r="AM104" s="27">
        <f t="shared" si="123"/>
        <v>22250000</v>
      </c>
      <c r="AN104" s="27">
        <f t="shared" ref="AN104:AU104" si="258">SUM(AN105,AN108,AN110)</f>
        <v>22250000</v>
      </c>
      <c r="AO104" s="27">
        <f t="shared" si="258"/>
        <v>0</v>
      </c>
      <c r="AP104" s="27">
        <f t="shared" si="258"/>
        <v>0</v>
      </c>
      <c r="AQ104" s="27">
        <f t="shared" si="258"/>
        <v>0</v>
      </c>
      <c r="AR104" s="27">
        <f t="shared" si="258"/>
        <v>0</v>
      </c>
      <c r="AS104" s="27">
        <f t="shared" si="258"/>
        <v>0</v>
      </c>
      <c r="AT104" s="27">
        <f t="shared" si="258"/>
        <v>0</v>
      </c>
      <c r="AU104" s="27">
        <f t="shared" si="258"/>
        <v>0</v>
      </c>
      <c r="AV104" s="27">
        <f t="shared" si="124"/>
        <v>22250000</v>
      </c>
      <c r="AW104" s="27">
        <f t="shared" ref="AW104:BD104" si="259">SUM(AW105,AW108,AW110)</f>
        <v>22250000</v>
      </c>
      <c r="AX104" s="27">
        <f t="shared" si="259"/>
        <v>0</v>
      </c>
      <c r="AY104" s="27">
        <f t="shared" si="259"/>
        <v>0</v>
      </c>
      <c r="AZ104" s="27">
        <f t="shared" si="259"/>
        <v>0</v>
      </c>
      <c r="BA104" s="27">
        <f t="shared" si="259"/>
        <v>0</v>
      </c>
      <c r="BB104" s="27">
        <f t="shared" si="259"/>
        <v>0</v>
      </c>
      <c r="BC104" s="27">
        <f t="shared" si="259"/>
        <v>0</v>
      </c>
      <c r="BD104" s="27">
        <f t="shared" si="259"/>
        <v>0</v>
      </c>
      <c r="BE104" s="27">
        <f t="shared" si="125"/>
        <v>22250000</v>
      </c>
      <c r="BF104" s="27">
        <f t="shared" ref="BF104:BM104" si="260">SUM(BF105,BF108,BF110)</f>
        <v>22250000</v>
      </c>
      <c r="BG104" s="27">
        <f t="shared" si="260"/>
        <v>0</v>
      </c>
      <c r="BH104" s="27">
        <f t="shared" si="260"/>
        <v>0</v>
      </c>
      <c r="BI104" s="27">
        <f t="shared" si="260"/>
        <v>0</v>
      </c>
      <c r="BJ104" s="27">
        <f t="shared" si="260"/>
        <v>0</v>
      </c>
      <c r="BK104" s="27">
        <f t="shared" si="260"/>
        <v>0</v>
      </c>
      <c r="BL104" s="27">
        <f t="shared" si="260"/>
        <v>0</v>
      </c>
      <c r="BM104" s="27">
        <f t="shared" si="260"/>
        <v>0</v>
      </c>
      <c r="BN104" s="27">
        <f t="shared" si="126"/>
        <v>22250000</v>
      </c>
      <c r="BO104" s="27">
        <f t="shared" ref="BO104:BV104" si="261">SUM(BO105,BO108,BO110)</f>
        <v>22250000</v>
      </c>
      <c r="BP104" s="27">
        <f t="shared" si="261"/>
        <v>0</v>
      </c>
      <c r="BQ104" s="27">
        <f t="shared" si="261"/>
        <v>0</v>
      </c>
      <c r="BR104" s="27">
        <f t="shared" si="261"/>
        <v>0</v>
      </c>
      <c r="BS104" s="27">
        <f t="shared" si="261"/>
        <v>0</v>
      </c>
      <c r="BT104" s="27">
        <f t="shared" si="261"/>
        <v>0</v>
      </c>
      <c r="BU104" s="27">
        <f t="shared" si="261"/>
        <v>0</v>
      </c>
      <c r="BV104" s="27">
        <f t="shared" si="261"/>
        <v>0</v>
      </c>
      <c r="BW104" s="27">
        <f t="shared" si="127"/>
        <v>22250000</v>
      </c>
      <c r="BX104" s="27">
        <f t="shared" ref="BX104" si="262">SUM(BX105,BX108,BX110)</f>
        <v>22250000</v>
      </c>
      <c r="BY104" s="27">
        <f t="shared" si="207"/>
        <v>0</v>
      </c>
      <c r="BZ104" s="27"/>
    </row>
    <row r="105" spans="1:78" ht="32.25" outlineLevel="3" collapsed="1" thickBot="1" x14ac:dyDescent="0.25">
      <c r="A105" s="30" t="s">
        <v>34</v>
      </c>
      <c r="B105" s="31">
        <f t="shared" si="183"/>
        <v>15</v>
      </c>
      <c r="C105" s="32" t="s">
        <v>35</v>
      </c>
      <c r="D105" s="34">
        <v>10500000</v>
      </c>
      <c r="E105" s="34"/>
      <c r="F105" s="55"/>
      <c r="G105" s="34">
        <f t="shared" si="174"/>
        <v>10500000</v>
      </c>
      <c r="H105" s="33"/>
      <c r="I105" s="34"/>
      <c r="J105" s="35">
        <f>SUM(J106:J107)</f>
        <v>10500000</v>
      </c>
      <c r="K105" s="35">
        <f>SUM(K106:K107)</f>
        <v>0</v>
      </c>
      <c r="L105" s="35">
        <f>SUM(L106:L107)</f>
        <v>0</v>
      </c>
      <c r="M105" s="35">
        <f>SUM(M106:M107)</f>
        <v>0</v>
      </c>
      <c r="N105" s="35">
        <f>SUM(N106:N107)</f>
        <v>0</v>
      </c>
      <c r="O105" s="35">
        <f t="shared" si="232"/>
        <v>10500000</v>
      </c>
      <c r="P105" s="36">
        <f t="shared" si="175"/>
        <v>0</v>
      </c>
      <c r="Q105" s="34"/>
      <c r="R105" s="35">
        <f>SUM(R106:R107)</f>
        <v>2500000</v>
      </c>
      <c r="S105" s="35">
        <f>SUM(S106:S107)</f>
        <v>0</v>
      </c>
      <c r="T105" s="35">
        <f>SUM(T106:T107)</f>
        <v>0</v>
      </c>
      <c r="U105" s="35">
        <f>SUM(U106:U107)</f>
        <v>0</v>
      </c>
      <c r="V105" s="35">
        <f>SUM(V106:V107)</f>
        <v>0</v>
      </c>
      <c r="W105" s="35">
        <f t="shared" si="233"/>
        <v>2500000</v>
      </c>
      <c r="X105" s="34"/>
      <c r="Y105" s="35">
        <v>10815000</v>
      </c>
      <c r="Z105" s="35"/>
      <c r="AA105" s="35">
        <f>SUM(AA106:AA107)</f>
        <v>0</v>
      </c>
      <c r="AB105" s="35">
        <f>SUM(AB106:AB107)</f>
        <v>0</v>
      </c>
      <c r="AC105" s="35">
        <f>SUM(AC106:AC107)</f>
        <v>0</v>
      </c>
      <c r="AD105" s="35">
        <f t="shared" si="122"/>
        <v>10815000</v>
      </c>
      <c r="AE105" s="35">
        <v>2500000</v>
      </c>
      <c r="AF105" s="35"/>
      <c r="AG105" s="35">
        <f t="shared" ref="AG105:AL105" si="263">SUM(AG106:AG107)</f>
        <v>0</v>
      </c>
      <c r="AH105" s="35">
        <f t="shared" si="263"/>
        <v>0</v>
      </c>
      <c r="AI105" s="35">
        <f t="shared" si="263"/>
        <v>0</v>
      </c>
      <c r="AJ105" s="35">
        <f t="shared" si="263"/>
        <v>0</v>
      </c>
      <c r="AK105" s="35">
        <f t="shared" si="263"/>
        <v>0</v>
      </c>
      <c r="AL105" s="35">
        <f t="shared" si="263"/>
        <v>0</v>
      </c>
      <c r="AM105" s="35">
        <f t="shared" si="123"/>
        <v>2500000</v>
      </c>
      <c r="AN105" s="35">
        <v>2500000</v>
      </c>
      <c r="AO105" s="35"/>
      <c r="AP105" s="35">
        <f t="shared" ref="AP105:AU105" si="264">SUM(AP106:AP107)</f>
        <v>0</v>
      </c>
      <c r="AQ105" s="35">
        <f t="shared" si="264"/>
        <v>0</v>
      </c>
      <c r="AR105" s="35">
        <f t="shared" si="264"/>
        <v>0</v>
      </c>
      <c r="AS105" s="35">
        <f t="shared" si="264"/>
        <v>0</v>
      </c>
      <c r="AT105" s="35">
        <f t="shared" si="264"/>
        <v>0</v>
      </c>
      <c r="AU105" s="35">
        <f t="shared" si="264"/>
        <v>0</v>
      </c>
      <c r="AV105" s="35">
        <f t="shared" si="124"/>
        <v>2500000</v>
      </c>
      <c r="AW105" s="35">
        <v>2500000</v>
      </c>
      <c r="AX105" s="35"/>
      <c r="AY105" s="35">
        <f t="shared" ref="AY105:BD105" si="265">SUM(AY106:AY107)</f>
        <v>0</v>
      </c>
      <c r="AZ105" s="35">
        <f t="shared" si="265"/>
        <v>0</v>
      </c>
      <c r="BA105" s="35">
        <f t="shared" si="265"/>
        <v>0</v>
      </c>
      <c r="BB105" s="35">
        <f t="shared" si="265"/>
        <v>0</v>
      </c>
      <c r="BC105" s="35">
        <f t="shared" si="265"/>
        <v>0</v>
      </c>
      <c r="BD105" s="35">
        <f t="shared" si="265"/>
        <v>0</v>
      </c>
      <c r="BE105" s="35">
        <f t="shared" si="125"/>
        <v>2500000</v>
      </c>
      <c r="BF105" s="35">
        <v>2500000</v>
      </c>
      <c r="BG105" s="35"/>
      <c r="BH105" s="35">
        <f t="shared" ref="BH105:BM105" si="266">SUM(BH106:BH107)</f>
        <v>0</v>
      </c>
      <c r="BI105" s="35">
        <f t="shared" si="266"/>
        <v>0</v>
      </c>
      <c r="BJ105" s="35">
        <f t="shared" si="266"/>
        <v>0</v>
      </c>
      <c r="BK105" s="35">
        <f t="shared" si="266"/>
        <v>0</v>
      </c>
      <c r="BL105" s="35">
        <f t="shared" si="266"/>
        <v>0</v>
      </c>
      <c r="BM105" s="35">
        <f t="shared" si="266"/>
        <v>0</v>
      </c>
      <c r="BN105" s="35">
        <f t="shared" si="126"/>
        <v>2500000</v>
      </c>
      <c r="BO105" s="35">
        <v>2500000</v>
      </c>
      <c r="BP105" s="35"/>
      <c r="BQ105" s="35">
        <f t="shared" ref="BQ105:BV105" si="267">SUM(BQ106:BQ107)</f>
        <v>0</v>
      </c>
      <c r="BR105" s="35">
        <f t="shared" si="267"/>
        <v>0</v>
      </c>
      <c r="BS105" s="35">
        <f t="shared" si="267"/>
        <v>0</v>
      </c>
      <c r="BT105" s="35">
        <f t="shared" si="267"/>
        <v>0</v>
      </c>
      <c r="BU105" s="35">
        <f t="shared" si="267"/>
        <v>0</v>
      </c>
      <c r="BV105" s="35">
        <f t="shared" si="267"/>
        <v>0</v>
      </c>
      <c r="BW105" s="35">
        <f t="shared" si="127"/>
        <v>2500000</v>
      </c>
      <c r="BX105" s="35">
        <f>BW105</f>
        <v>2500000</v>
      </c>
      <c r="BY105" s="35">
        <f t="shared" si="207"/>
        <v>0</v>
      </c>
      <c r="BZ105" s="35"/>
    </row>
    <row r="106" spans="1:78" ht="15.75" hidden="1" outlineLevel="4" thickBot="1" x14ac:dyDescent="0.25">
      <c r="A106" s="37"/>
      <c r="B106" s="38">
        <f t="shared" si="183"/>
        <v>0</v>
      </c>
      <c r="C106" s="39"/>
      <c r="D106" s="41"/>
      <c r="E106" s="41"/>
      <c r="F106" s="41"/>
      <c r="G106" s="41">
        <f t="shared" si="174"/>
        <v>0</v>
      </c>
      <c r="H106" s="40" t="s">
        <v>29</v>
      </c>
      <c r="I106" s="41">
        <v>2</v>
      </c>
      <c r="J106" s="42">
        <f>5500000-3000000</f>
        <v>2500000</v>
      </c>
      <c r="K106" s="42"/>
      <c r="L106" s="42"/>
      <c r="M106" s="42"/>
      <c r="N106" s="42"/>
      <c r="O106" s="42">
        <f t="shared" si="232"/>
        <v>2500000</v>
      </c>
      <c r="P106" s="43">
        <f t="shared" si="175"/>
        <v>2500000</v>
      </c>
      <c r="Q106" s="41">
        <v>2</v>
      </c>
      <c r="R106" s="42">
        <f>5815000-3315000</f>
        <v>2500000</v>
      </c>
      <c r="S106" s="42"/>
      <c r="T106" s="42"/>
      <c r="U106" s="42"/>
      <c r="V106" s="42"/>
      <c r="W106" s="42">
        <f t="shared" si="233"/>
        <v>2500000</v>
      </c>
      <c r="X106" s="41"/>
      <c r="Y106" s="42"/>
      <c r="Z106" s="42"/>
      <c r="AA106" s="42"/>
      <c r="AB106" s="42"/>
      <c r="AC106" s="42"/>
      <c r="AD106" s="42">
        <f t="shared" si="122"/>
        <v>0</v>
      </c>
      <c r="AE106" s="42"/>
      <c r="AF106" s="42"/>
      <c r="AG106" s="42"/>
      <c r="AH106" s="42"/>
      <c r="AI106" s="42"/>
      <c r="AJ106" s="42"/>
      <c r="AK106" s="42"/>
      <c r="AL106" s="42"/>
      <c r="AM106" s="42">
        <f t="shared" si="123"/>
        <v>0</v>
      </c>
      <c r="AN106" s="42"/>
      <c r="AO106" s="42"/>
      <c r="AP106" s="42"/>
      <c r="AQ106" s="42"/>
      <c r="AR106" s="42"/>
      <c r="AS106" s="42"/>
      <c r="AT106" s="42"/>
      <c r="AU106" s="42"/>
      <c r="AV106" s="42">
        <f t="shared" si="124"/>
        <v>0</v>
      </c>
      <c r="AW106" s="42"/>
      <c r="AX106" s="42"/>
      <c r="AY106" s="42"/>
      <c r="AZ106" s="42"/>
      <c r="BA106" s="42"/>
      <c r="BB106" s="42"/>
      <c r="BC106" s="42"/>
      <c r="BD106" s="42"/>
      <c r="BE106" s="42">
        <f t="shared" si="125"/>
        <v>0</v>
      </c>
      <c r="BF106" s="42"/>
      <c r="BG106" s="42"/>
      <c r="BH106" s="42"/>
      <c r="BI106" s="42"/>
      <c r="BJ106" s="42"/>
      <c r="BK106" s="42"/>
      <c r="BL106" s="42"/>
      <c r="BM106" s="42"/>
      <c r="BN106" s="42">
        <f t="shared" si="126"/>
        <v>0</v>
      </c>
      <c r="BO106" s="42"/>
      <c r="BP106" s="42"/>
      <c r="BQ106" s="42"/>
      <c r="BR106" s="42"/>
      <c r="BS106" s="42"/>
      <c r="BT106" s="42"/>
      <c r="BU106" s="42"/>
      <c r="BV106" s="42"/>
      <c r="BW106" s="42">
        <f t="shared" si="127"/>
        <v>0</v>
      </c>
      <c r="BX106" s="42"/>
      <c r="BY106" s="42">
        <f t="shared" si="207"/>
        <v>0</v>
      </c>
      <c r="BZ106" s="42"/>
    </row>
    <row r="107" spans="1:78" ht="15.75" hidden="1" outlineLevel="4" thickBot="1" x14ac:dyDescent="0.25">
      <c r="A107" s="37"/>
      <c r="B107" s="38">
        <f t="shared" si="183"/>
        <v>0</v>
      </c>
      <c r="C107" s="39"/>
      <c r="D107" s="41"/>
      <c r="E107" s="41"/>
      <c r="F107" s="41"/>
      <c r="G107" s="41">
        <f t="shared" si="174"/>
        <v>0</v>
      </c>
      <c r="H107" s="40" t="s">
        <v>29</v>
      </c>
      <c r="I107" s="41">
        <v>1</v>
      </c>
      <c r="J107" s="42">
        <f>5000000+3000000</f>
        <v>8000000</v>
      </c>
      <c r="K107" s="42"/>
      <c r="L107" s="42"/>
      <c r="M107" s="42"/>
      <c r="N107" s="42"/>
      <c r="O107" s="42">
        <f t="shared" si="232"/>
        <v>8000000</v>
      </c>
      <c r="P107" s="43">
        <f t="shared" si="175"/>
        <v>8000000</v>
      </c>
      <c r="Q107" s="41">
        <f>1-1</f>
        <v>0</v>
      </c>
      <c r="R107" s="42">
        <f>5000000-5000000</f>
        <v>0</v>
      </c>
      <c r="S107" s="42"/>
      <c r="T107" s="42"/>
      <c r="U107" s="42"/>
      <c r="V107" s="42"/>
      <c r="W107" s="42">
        <f t="shared" si="233"/>
        <v>0</v>
      </c>
      <c r="X107" s="41">
        <f>1-1</f>
        <v>0</v>
      </c>
      <c r="Y107" s="42">
        <f>5000000-5000000</f>
        <v>0</v>
      </c>
      <c r="Z107" s="42"/>
      <c r="AA107" s="42"/>
      <c r="AB107" s="42"/>
      <c r="AC107" s="42"/>
      <c r="AD107" s="42">
        <f t="shared" si="122"/>
        <v>0</v>
      </c>
      <c r="AE107" s="42">
        <f>5000000-5000000</f>
        <v>0</v>
      </c>
      <c r="AF107" s="42"/>
      <c r="AG107" s="42"/>
      <c r="AH107" s="42"/>
      <c r="AI107" s="42"/>
      <c r="AJ107" s="42"/>
      <c r="AK107" s="42"/>
      <c r="AL107" s="42"/>
      <c r="AM107" s="42">
        <f t="shared" si="123"/>
        <v>0</v>
      </c>
      <c r="AN107" s="42">
        <f>5000000-5000000</f>
        <v>0</v>
      </c>
      <c r="AO107" s="42"/>
      <c r="AP107" s="42"/>
      <c r="AQ107" s="42"/>
      <c r="AR107" s="42"/>
      <c r="AS107" s="42"/>
      <c r="AT107" s="42"/>
      <c r="AU107" s="42"/>
      <c r="AV107" s="42">
        <f t="shared" si="124"/>
        <v>0</v>
      </c>
      <c r="AW107" s="42">
        <f>5000000-5000000</f>
        <v>0</v>
      </c>
      <c r="AX107" s="42"/>
      <c r="AY107" s="42"/>
      <c r="AZ107" s="42"/>
      <c r="BA107" s="42"/>
      <c r="BB107" s="42"/>
      <c r="BC107" s="42"/>
      <c r="BD107" s="42"/>
      <c r="BE107" s="42">
        <f t="shared" si="125"/>
        <v>0</v>
      </c>
      <c r="BF107" s="42">
        <f>5000000-5000000</f>
        <v>0</v>
      </c>
      <c r="BG107" s="42"/>
      <c r="BH107" s="42"/>
      <c r="BI107" s="42"/>
      <c r="BJ107" s="42"/>
      <c r="BK107" s="42"/>
      <c r="BL107" s="42"/>
      <c r="BM107" s="42"/>
      <c r="BN107" s="42">
        <f t="shared" si="126"/>
        <v>0</v>
      </c>
      <c r="BO107" s="42">
        <f>5000000-5000000</f>
        <v>0</v>
      </c>
      <c r="BP107" s="42"/>
      <c r="BQ107" s="42"/>
      <c r="BR107" s="42"/>
      <c r="BS107" s="42"/>
      <c r="BT107" s="42"/>
      <c r="BU107" s="42"/>
      <c r="BV107" s="42"/>
      <c r="BW107" s="42">
        <f t="shared" si="127"/>
        <v>0</v>
      </c>
      <c r="BX107" s="42"/>
      <c r="BY107" s="42">
        <f t="shared" si="207"/>
        <v>0</v>
      </c>
      <c r="BZ107" s="42"/>
    </row>
    <row r="108" spans="1:78" ht="32.25" outlineLevel="3" collapsed="1" thickBot="1" x14ac:dyDescent="0.25">
      <c r="A108" s="30" t="s">
        <v>36</v>
      </c>
      <c r="B108" s="31">
        <f t="shared" si="183"/>
        <v>15</v>
      </c>
      <c r="C108" s="32" t="s">
        <v>37</v>
      </c>
      <c r="D108" s="34">
        <v>1650000</v>
      </c>
      <c r="E108" s="34"/>
      <c r="F108" s="55"/>
      <c r="G108" s="34">
        <f t="shared" si="174"/>
        <v>1650000</v>
      </c>
      <c r="H108" s="33"/>
      <c r="I108" s="34"/>
      <c r="J108" s="35">
        <f>SUM(J109)</f>
        <v>1650000</v>
      </c>
      <c r="K108" s="35">
        <f>SUM(K109)</f>
        <v>0</v>
      </c>
      <c r="L108" s="35">
        <f>SUM(L109)</f>
        <v>0</v>
      </c>
      <c r="M108" s="35">
        <f>SUM(M109)</f>
        <v>0</v>
      </c>
      <c r="N108" s="35">
        <f>SUM(N109)</f>
        <v>0</v>
      </c>
      <c r="O108" s="35">
        <f t="shared" si="232"/>
        <v>1650000</v>
      </c>
      <c r="P108" s="36">
        <f t="shared" si="175"/>
        <v>0</v>
      </c>
      <c r="Q108" s="34"/>
      <c r="R108" s="35">
        <f>SUM(R109)</f>
        <v>1650000</v>
      </c>
      <c r="S108" s="35">
        <f>SUM(S109)</f>
        <v>0</v>
      </c>
      <c r="T108" s="35">
        <f>SUM(T109)</f>
        <v>0</v>
      </c>
      <c r="U108" s="35">
        <f>SUM(U109)</f>
        <v>0</v>
      </c>
      <c r="V108" s="35">
        <f>SUM(V109)</f>
        <v>0</v>
      </c>
      <c r="W108" s="35">
        <f t="shared" si="233"/>
        <v>1650000</v>
      </c>
      <c r="X108" s="34"/>
      <c r="Y108" s="35">
        <v>1700000</v>
      </c>
      <c r="Z108" s="35">
        <f>SUM(Z109)</f>
        <v>0</v>
      </c>
      <c r="AA108" s="35">
        <f>SUM(AA109)</f>
        <v>0</v>
      </c>
      <c r="AB108" s="35">
        <f>SUM(AB109)</f>
        <v>0</v>
      </c>
      <c r="AC108" s="35">
        <f>SUM(AC109)</f>
        <v>0</v>
      </c>
      <c r="AD108" s="35">
        <f t="shared" si="122"/>
        <v>1700000</v>
      </c>
      <c r="AE108" s="35">
        <v>1500000</v>
      </c>
      <c r="AF108" s="35">
        <f t="shared" ref="AF108:AL108" si="268">SUM(AF109)</f>
        <v>0</v>
      </c>
      <c r="AG108" s="35">
        <f t="shared" si="268"/>
        <v>0</v>
      </c>
      <c r="AH108" s="35">
        <f t="shared" si="268"/>
        <v>0</v>
      </c>
      <c r="AI108" s="35">
        <f t="shared" si="268"/>
        <v>0</v>
      </c>
      <c r="AJ108" s="35">
        <f t="shared" si="268"/>
        <v>0</v>
      </c>
      <c r="AK108" s="35">
        <f t="shared" si="268"/>
        <v>0</v>
      </c>
      <c r="AL108" s="35">
        <f t="shared" si="268"/>
        <v>0</v>
      </c>
      <c r="AM108" s="35">
        <f t="shared" si="123"/>
        <v>1500000</v>
      </c>
      <c r="AN108" s="35">
        <v>1500000</v>
      </c>
      <c r="AO108" s="35">
        <f t="shared" ref="AO108:AU108" si="269">SUM(AO109)</f>
        <v>0</v>
      </c>
      <c r="AP108" s="35">
        <f t="shared" si="269"/>
        <v>0</v>
      </c>
      <c r="AQ108" s="35">
        <f t="shared" si="269"/>
        <v>0</v>
      </c>
      <c r="AR108" s="35">
        <f t="shared" si="269"/>
        <v>0</v>
      </c>
      <c r="AS108" s="35">
        <f t="shared" si="269"/>
        <v>0</v>
      </c>
      <c r="AT108" s="35">
        <f t="shared" si="269"/>
        <v>0</v>
      </c>
      <c r="AU108" s="35">
        <f t="shared" si="269"/>
        <v>0</v>
      </c>
      <c r="AV108" s="35">
        <f t="shared" si="124"/>
        <v>1500000</v>
      </c>
      <c r="AW108" s="35">
        <v>1500000</v>
      </c>
      <c r="AX108" s="35">
        <f t="shared" ref="AX108:BD108" si="270">SUM(AX109)</f>
        <v>0</v>
      </c>
      <c r="AY108" s="35">
        <f t="shared" si="270"/>
        <v>0</v>
      </c>
      <c r="AZ108" s="35">
        <f t="shared" si="270"/>
        <v>0</v>
      </c>
      <c r="BA108" s="35">
        <f t="shared" si="270"/>
        <v>0</v>
      </c>
      <c r="BB108" s="35">
        <f t="shared" si="270"/>
        <v>0</v>
      </c>
      <c r="BC108" s="35">
        <f t="shared" si="270"/>
        <v>0</v>
      </c>
      <c r="BD108" s="35">
        <f t="shared" si="270"/>
        <v>0</v>
      </c>
      <c r="BE108" s="35">
        <f t="shared" si="125"/>
        <v>1500000</v>
      </c>
      <c r="BF108" s="35">
        <v>1500000</v>
      </c>
      <c r="BG108" s="35">
        <f t="shared" ref="BG108:BM108" si="271">SUM(BG109)</f>
        <v>0</v>
      </c>
      <c r="BH108" s="35">
        <f t="shared" si="271"/>
        <v>0</v>
      </c>
      <c r="BI108" s="35">
        <f t="shared" si="271"/>
        <v>0</v>
      </c>
      <c r="BJ108" s="35">
        <f t="shared" si="271"/>
        <v>0</v>
      </c>
      <c r="BK108" s="35">
        <f t="shared" si="271"/>
        <v>0</v>
      </c>
      <c r="BL108" s="35">
        <f t="shared" si="271"/>
        <v>0</v>
      </c>
      <c r="BM108" s="35">
        <f t="shared" si="271"/>
        <v>0</v>
      </c>
      <c r="BN108" s="35">
        <f t="shared" si="126"/>
        <v>1500000</v>
      </c>
      <c r="BO108" s="35">
        <v>1500000</v>
      </c>
      <c r="BP108" s="35">
        <f t="shared" ref="BP108:BV108" si="272">SUM(BP109)</f>
        <v>0</v>
      </c>
      <c r="BQ108" s="35">
        <f t="shared" si="272"/>
        <v>0</v>
      </c>
      <c r="BR108" s="35">
        <f t="shared" si="272"/>
        <v>0</v>
      </c>
      <c r="BS108" s="35">
        <f t="shared" si="272"/>
        <v>0</v>
      </c>
      <c r="BT108" s="35">
        <f t="shared" si="272"/>
        <v>0</v>
      </c>
      <c r="BU108" s="35">
        <f t="shared" si="272"/>
        <v>0</v>
      </c>
      <c r="BV108" s="35">
        <f t="shared" si="272"/>
        <v>0</v>
      </c>
      <c r="BW108" s="35">
        <f t="shared" si="127"/>
        <v>1500000</v>
      </c>
      <c r="BX108" s="35">
        <f>BW108</f>
        <v>1500000</v>
      </c>
      <c r="BY108" s="35">
        <f t="shared" si="207"/>
        <v>0</v>
      </c>
      <c r="BZ108" s="35"/>
    </row>
    <row r="109" spans="1:78" ht="15.75" hidden="1" outlineLevel="4" thickBot="1" x14ac:dyDescent="0.25">
      <c r="A109" s="37"/>
      <c r="B109" s="38">
        <f t="shared" si="183"/>
        <v>0</v>
      </c>
      <c r="C109" s="39"/>
      <c r="D109" s="41"/>
      <c r="E109" s="41"/>
      <c r="F109" s="41"/>
      <c r="G109" s="41">
        <f t="shared" si="174"/>
        <v>0</v>
      </c>
      <c r="H109" s="40" t="s">
        <v>29</v>
      </c>
      <c r="I109" s="41">
        <v>2</v>
      </c>
      <c r="J109" s="42">
        <v>1650000</v>
      </c>
      <c r="K109" s="42"/>
      <c r="L109" s="42"/>
      <c r="M109" s="42"/>
      <c r="N109" s="42"/>
      <c r="O109" s="42">
        <f t="shared" si="232"/>
        <v>1650000</v>
      </c>
      <c r="P109" s="43">
        <f t="shared" si="175"/>
        <v>1650000</v>
      </c>
      <c r="Q109" s="41">
        <v>2</v>
      </c>
      <c r="R109" s="42">
        <f>1700000-50000</f>
        <v>1650000</v>
      </c>
      <c r="S109" s="42"/>
      <c r="T109" s="42"/>
      <c r="U109" s="42"/>
      <c r="V109" s="42"/>
      <c r="W109" s="42">
        <f t="shared" si="233"/>
        <v>1650000</v>
      </c>
      <c r="X109" s="41"/>
      <c r="Y109" s="42"/>
      <c r="Z109" s="42"/>
      <c r="AA109" s="42"/>
      <c r="AB109" s="42"/>
      <c r="AC109" s="42"/>
      <c r="AD109" s="42">
        <f t="shared" ref="AD109:AD157" si="273">SUM(Y109:AC109)</f>
        <v>0</v>
      </c>
      <c r="AE109" s="42"/>
      <c r="AF109" s="42"/>
      <c r="AG109" s="42"/>
      <c r="AH109" s="42"/>
      <c r="AI109" s="42"/>
      <c r="AJ109" s="42"/>
      <c r="AK109" s="42"/>
      <c r="AL109" s="42"/>
      <c r="AM109" s="42">
        <f t="shared" ref="AM109:AM157" si="274">SUM(AE109:AL109)</f>
        <v>0</v>
      </c>
      <c r="AN109" s="42"/>
      <c r="AO109" s="42"/>
      <c r="AP109" s="42"/>
      <c r="AQ109" s="42"/>
      <c r="AR109" s="42"/>
      <c r="AS109" s="42"/>
      <c r="AT109" s="42"/>
      <c r="AU109" s="42"/>
      <c r="AV109" s="42">
        <f t="shared" ref="AV109:AV157" si="275">SUM(AN109:AU109)</f>
        <v>0</v>
      </c>
      <c r="AW109" s="42"/>
      <c r="AX109" s="42"/>
      <c r="AY109" s="42"/>
      <c r="AZ109" s="42"/>
      <c r="BA109" s="42"/>
      <c r="BB109" s="42"/>
      <c r="BC109" s="42"/>
      <c r="BD109" s="42"/>
      <c r="BE109" s="42">
        <f t="shared" ref="BE109:BE157" si="276">SUM(AW109:BD109)</f>
        <v>0</v>
      </c>
      <c r="BF109" s="42"/>
      <c r="BG109" s="42"/>
      <c r="BH109" s="42"/>
      <c r="BI109" s="42"/>
      <c r="BJ109" s="42"/>
      <c r="BK109" s="42"/>
      <c r="BL109" s="42"/>
      <c r="BM109" s="42"/>
      <c r="BN109" s="42">
        <f t="shared" ref="BN109:BN157" si="277">SUM(BF109:BM109)</f>
        <v>0</v>
      </c>
      <c r="BO109" s="42"/>
      <c r="BP109" s="42"/>
      <c r="BQ109" s="42"/>
      <c r="BR109" s="42"/>
      <c r="BS109" s="42"/>
      <c r="BT109" s="42"/>
      <c r="BU109" s="42"/>
      <c r="BV109" s="42"/>
      <c r="BW109" s="42">
        <f t="shared" ref="BW109:BW157" si="278">SUM(BO109:BV109)</f>
        <v>0</v>
      </c>
      <c r="BX109" s="42"/>
      <c r="BY109" s="42">
        <f t="shared" si="207"/>
        <v>0</v>
      </c>
      <c r="BZ109" s="42"/>
    </row>
    <row r="110" spans="1:78" ht="16.5" outlineLevel="3" collapsed="1" thickBot="1" x14ac:dyDescent="0.25">
      <c r="A110" s="30" t="s">
        <v>38</v>
      </c>
      <c r="B110" s="31">
        <f t="shared" si="183"/>
        <v>15</v>
      </c>
      <c r="C110" s="32" t="s">
        <v>39</v>
      </c>
      <c r="D110" s="34">
        <v>17480000</v>
      </c>
      <c r="E110" s="34"/>
      <c r="F110" s="55"/>
      <c r="G110" s="34">
        <f t="shared" si="174"/>
        <v>17480000</v>
      </c>
      <c r="H110" s="33"/>
      <c r="I110" s="34"/>
      <c r="J110" s="35">
        <f>SUM(J111:J114)</f>
        <v>17700000</v>
      </c>
      <c r="K110" s="35">
        <f>SUM(K111:K114)</f>
        <v>0</v>
      </c>
      <c r="L110" s="35">
        <f>SUM(L111:L114)</f>
        <v>0</v>
      </c>
      <c r="M110" s="35">
        <f>SUM(M111:M114)</f>
        <v>0</v>
      </c>
      <c r="N110" s="35">
        <f>SUM(N111:N114)</f>
        <v>0</v>
      </c>
      <c r="O110" s="35">
        <f t="shared" si="232"/>
        <v>17700000</v>
      </c>
      <c r="P110" s="36">
        <f t="shared" si="175"/>
        <v>220000</v>
      </c>
      <c r="Q110" s="34"/>
      <c r="R110" s="35">
        <f>SUM(R111:R114)</f>
        <v>17700000</v>
      </c>
      <c r="S110" s="35">
        <f>SUM(S111:S114)</f>
        <v>0</v>
      </c>
      <c r="T110" s="35">
        <f>SUM(T111:T114)</f>
        <v>0</v>
      </c>
      <c r="U110" s="35">
        <f>SUM(U111:U114)</f>
        <v>0</v>
      </c>
      <c r="V110" s="35">
        <f>SUM(V111:V114)</f>
        <v>0</v>
      </c>
      <c r="W110" s="35">
        <f t="shared" si="233"/>
        <v>17700000</v>
      </c>
      <c r="X110" s="34"/>
      <c r="Y110" s="35">
        <v>18249800</v>
      </c>
      <c r="Z110" s="35">
        <f>SUM(Z111:Z114)</f>
        <v>0</v>
      </c>
      <c r="AA110" s="35">
        <f>SUM(AA111:AA114)</f>
        <v>0</v>
      </c>
      <c r="AB110" s="35">
        <f>SUM(AB111:AB114)</f>
        <v>0</v>
      </c>
      <c r="AC110" s="35">
        <f>SUM(AC111:AC114)</f>
        <v>0</v>
      </c>
      <c r="AD110" s="35">
        <f t="shared" si="273"/>
        <v>18249800</v>
      </c>
      <c r="AE110" s="35">
        <f>18249800+200</f>
        <v>18250000</v>
      </c>
      <c r="AF110" s="35">
        <f t="shared" ref="AF110:AL110" si="279">SUM(AF111:AF114)</f>
        <v>0</v>
      </c>
      <c r="AG110" s="35">
        <f t="shared" si="279"/>
        <v>0</v>
      </c>
      <c r="AH110" s="35">
        <f t="shared" si="279"/>
        <v>0</v>
      </c>
      <c r="AI110" s="35">
        <f t="shared" si="279"/>
        <v>0</v>
      </c>
      <c r="AJ110" s="35">
        <f t="shared" si="279"/>
        <v>0</v>
      </c>
      <c r="AK110" s="35">
        <f t="shared" si="279"/>
        <v>0</v>
      </c>
      <c r="AL110" s="35">
        <f t="shared" si="279"/>
        <v>0</v>
      </c>
      <c r="AM110" s="35">
        <f t="shared" si="274"/>
        <v>18250000</v>
      </c>
      <c r="AN110" s="35">
        <f>18249800+200</f>
        <v>18250000</v>
      </c>
      <c r="AO110" s="35">
        <f t="shared" ref="AO110:AU110" si="280">SUM(AO111:AO114)</f>
        <v>0</v>
      </c>
      <c r="AP110" s="35">
        <f t="shared" si="280"/>
        <v>0</v>
      </c>
      <c r="AQ110" s="35">
        <f t="shared" si="280"/>
        <v>0</v>
      </c>
      <c r="AR110" s="35">
        <f t="shared" si="280"/>
        <v>0</v>
      </c>
      <c r="AS110" s="35">
        <f t="shared" si="280"/>
        <v>0</v>
      </c>
      <c r="AT110" s="35">
        <f t="shared" si="280"/>
        <v>0</v>
      </c>
      <c r="AU110" s="35">
        <f t="shared" si="280"/>
        <v>0</v>
      </c>
      <c r="AV110" s="35">
        <f t="shared" si="275"/>
        <v>18250000</v>
      </c>
      <c r="AW110" s="35">
        <f>18249800+200</f>
        <v>18250000</v>
      </c>
      <c r="AX110" s="35">
        <f t="shared" ref="AX110:BD110" si="281">SUM(AX111:AX114)</f>
        <v>0</v>
      </c>
      <c r="AY110" s="35">
        <f t="shared" si="281"/>
        <v>0</v>
      </c>
      <c r="AZ110" s="35">
        <f t="shared" si="281"/>
        <v>0</v>
      </c>
      <c r="BA110" s="35">
        <f t="shared" si="281"/>
        <v>0</v>
      </c>
      <c r="BB110" s="35">
        <f t="shared" si="281"/>
        <v>0</v>
      </c>
      <c r="BC110" s="35">
        <f t="shared" si="281"/>
        <v>0</v>
      </c>
      <c r="BD110" s="35">
        <f t="shared" si="281"/>
        <v>0</v>
      </c>
      <c r="BE110" s="35">
        <f t="shared" si="276"/>
        <v>18250000</v>
      </c>
      <c r="BF110" s="35">
        <f>18249800+200</f>
        <v>18250000</v>
      </c>
      <c r="BG110" s="35">
        <f t="shared" ref="BG110:BM110" si="282">SUM(BG111:BG114)</f>
        <v>0</v>
      </c>
      <c r="BH110" s="35">
        <f t="shared" si="282"/>
        <v>0</v>
      </c>
      <c r="BI110" s="35">
        <f t="shared" si="282"/>
        <v>0</v>
      </c>
      <c r="BJ110" s="35">
        <f t="shared" si="282"/>
        <v>0</v>
      </c>
      <c r="BK110" s="35">
        <f t="shared" si="282"/>
        <v>0</v>
      </c>
      <c r="BL110" s="35">
        <f t="shared" si="282"/>
        <v>0</v>
      </c>
      <c r="BM110" s="35">
        <f t="shared" si="282"/>
        <v>0</v>
      </c>
      <c r="BN110" s="35">
        <f t="shared" si="277"/>
        <v>18250000</v>
      </c>
      <c r="BO110" s="35">
        <f>18249800+200</f>
        <v>18250000</v>
      </c>
      <c r="BP110" s="35">
        <f t="shared" ref="BP110:BV110" si="283">SUM(BP111:BP114)</f>
        <v>0</v>
      </c>
      <c r="BQ110" s="35">
        <f t="shared" si="283"/>
        <v>0</v>
      </c>
      <c r="BR110" s="35">
        <f t="shared" si="283"/>
        <v>0</v>
      </c>
      <c r="BS110" s="35">
        <f t="shared" si="283"/>
        <v>0</v>
      </c>
      <c r="BT110" s="35">
        <f t="shared" si="283"/>
        <v>0</v>
      </c>
      <c r="BU110" s="35">
        <f t="shared" si="283"/>
        <v>0</v>
      </c>
      <c r="BV110" s="35">
        <f t="shared" si="283"/>
        <v>0</v>
      </c>
      <c r="BW110" s="35">
        <f t="shared" si="278"/>
        <v>18250000</v>
      </c>
      <c r="BX110" s="35">
        <f>BW110</f>
        <v>18250000</v>
      </c>
      <c r="BY110" s="35">
        <f t="shared" si="207"/>
        <v>0</v>
      </c>
      <c r="BZ110" s="35"/>
    </row>
    <row r="111" spans="1:78" ht="15.75" hidden="1" outlineLevel="4" thickBot="1" x14ac:dyDescent="0.25">
      <c r="A111" s="37"/>
      <c r="B111" s="38">
        <f t="shared" si="183"/>
        <v>0</v>
      </c>
      <c r="C111" s="39"/>
      <c r="D111" s="41"/>
      <c r="E111" s="41"/>
      <c r="F111" s="41"/>
      <c r="G111" s="41">
        <f t="shared" si="174"/>
        <v>0</v>
      </c>
      <c r="H111" s="40" t="s">
        <v>29</v>
      </c>
      <c r="I111" s="41">
        <v>4</v>
      </c>
      <c r="J111" s="42">
        <v>5500000</v>
      </c>
      <c r="K111" s="42"/>
      <c r="L111" s="42"/>
      <c r="M111" s="42"/>
      <c r="N111" s="42"/>
      <c r="O111" s="42">
        <f t="shared" si="232"/>
        <v>5500000</v>
      </c>
      <c r="P111" s="43">
        <f t="shared" si="175"/>
        <v>5500000</v>
      </c>
      <c r="Q111" s="41">
        <v>4</v>
      </c>
      <c r="R111" s="42">
        <f>5749800-249800</f>
        <v>5500000</v>
      </c>
      <c r="S111" s="42"/>
      <c r="T111" s="42"/>
      <c r="U111" s="42"/>
      <c r="V111" s="42"/>
      <c r="W111" s="42">
        <f t="shared" si="233"/>
        <v>5500000</v>
      </c>
      <c r="X111" s="41"/>
      <c r="Y111" s="42"/>
      <c r="Z111" s="42"/>
      <c r="AA111" s="42"/>
      <c r="AB111" s="42"/>
      <c r="AC111" s="42"/>
      <c r="AD111" s="42">
        <f t="shared" si="273"/>
        <v>0</v>
      </c>
      <c r="AE111" s="42"/>
      <c r="AF111" s="42"/>
      <c r="AG111" s="42"/>
      <c r="AH111" s="42"/>
      <c r="AI111" s="42"/>
      <c r="AJ111" s="42"/>
      <c r="AK111" s="42"/>
      <c r="AL111" s="42"/>
      <c r="AM111" s="42">
        <f t="shared" si="274"/>
        <v>0</v>
      </c>
      <c r="AN111" s="42"/>
      <c r="AO111" s="42"/>
      <c r="AP111" s="42"/>
      <c r="AQ111" s="42"/>
      <c r="AR111" s="42"/>
      <c r="AS111" s="42"/>
      <c r="AT111" s="42"/>
      <c r="AU111" s="42"/>
      <c r="AV111" s="42">
        <f t="shared" si="275"/>
        <v>0</v>
      </c>
      <c r="AW111" s="42"/>
      <c r="AX111" s="42"/>
      <c r="AY111" s="42"/>
      <c r="AZ111" s="42"/>
      <c r="BA111" s="42"/>
      <c r="BB111" s="42"/>
      <c r="BC111" s="42"/>
      <c r="BD111" s="42"/>
      <c r="BE111" s="42">
        <f t="shared" si="276"/>
        <v>0</v>
      </c>
      <c r="BF111" s="42"/>
      <c r="BG111" s="42"/>
      <c r="BH111" s="42"/>
      <c r="BI111" s="42"/>
      <c r="BJ111" s="42"/>
      <c r="BK111" s="42"/>
      <c r="BL111" s="42"/>
      <c r="BM111" s="42"/>
      <c r="BN111" s="42">
        <f t="shared" si="277"/>
        <v>0</v>
      </c>
      <c r="BO111" s="42"/>
      <c r="BP111" s="42"/>
      <c r="BQ111" s="42"/>
      <c r="BR111" s="42"/>
      <c r="BS111" s="42"/>
      <c r="BT111" s="42"/>
      <c r="BU111" s="42"/>
      <c r="BV111" s="42"/>
      <c r="BW111" s="42">
        <f t="shared" si="278"/>
        <v>0</v>
      </c>
      <c r="BX111" s="42"/>
      <c r="BY111" s="42">
        <f t="shared" si="207"/>
        <v>0</v>
      </c>
      <c r="BZ111" s="42"/>
    </row>
    <row r="112" spans="1:78" ht="15.75" hidden="1" outlineLevel="4" thickBot="1" x14ac:dyDescent="0.25">
      <c r="A112" s="37"/>
      <c r="B112" s="38">
        <f t="shared" si="183"/>
        <v>0</v>
      </c>
      <c r="C112" s="39"/>
      <c r="D112" s="41"/>
      <c r="E112" s="41"/>
      <c r="F112" s="41"/>
      <c r="G112" s="41">
        <f t="shared" si="174"/>
        <v>0</v>
      </c>
      <c r="H112" s="40" t="s">
        <v>29</v>
      </c>
      <c r="I112" s="41">
        <v>2</v>
      </c>
      <c r="J112" s="42">
        <v>5000000</v>
      </c>
      <c r="K112" s="42"/>
      <c r="L112" s="42"/>
      <c r="M112" s="42"/>
      <c r="N112" s="42"/>
      <c r="O112" s="42">
        <f t="shared" si="232"/>
        <v>5000000</v>
      </c>
      <c r="P112" s="43">
        <f t="shared" si="175"/>
        <v>5000000</v>
      </c>
      <c r="Q112" s="41">
        <v>2</v>
      </c>
      <c r="R112" s="42">
        <v>5000000</v>
      </c>
      <c r="S112" s="42"/>
      <c r="T112" s="42"/>
      <c r="U112" s="42"/>
      <c r="V112" s="42"/>
      <c r="W112" s="42">
        <f t="shared" si="233"/>
        <v>5000000</v>
      </c>
      <c r="X112" s="41"/>
      <c r="Y112" s="42"/>
      <c r="Z112" s="42"/>
      <c r="AA112" s="42"/>
      <c r="AB112" s="42"/>
      <c r="AC112" s="42"/>
      <c r="AD112" s="42">
        <f t="shared" si="273"/>
        <v>0</v>
      </c>
      <c r="AE112" s="42"/>
      <c r="AF112" s="42"/>
      <c r="AG112" s="42"/>
      <c r="AH112" s="42"/>
      <c r="AI112" s="42"/>
      <c r="AJ112" s="42"/>
      <c r="AK112" s="42"/>
      <c r="AL112" s="42"/>
      <c r="AM112" s="42">
        <f t="shared" si="274"/>
        <v>0</v>
      </c>
      <c r="AN112" s="42"/>
      <c r="AO112" s="42"/>
      <c r="AP112" s="42"/>
      <c r="AQ112" s="42"/>
      <c r="AR112" s="42"/>
      <c r="AS112" s="42"/>
      <c r="AT112" s="42"/>
      <c r="AU112" s="42"/>
      <c r="AV112" s="42">
        <f t="shared" si="275"/>
        <v>0</v>
      </c>
      <c r="AW112" s="42"/>
      <c r="AX112" s="42"/>
      <c r="AY112" s="42"/>
      <c r="AZ112" s="42"/>
      <c r="BA112" s="42"/>
      <c r="BB112" s="42"/>
      <c r="BC112" s="42"/>
      <c r="BD112" s="42"/>
      <c r="BE112" s="42">
        <f t="shared" si="276"/>
        <v>0</v>
      </c>
      <c r="BF112" s="42"/>
      <c r="BG112" s="42"/>
      <c r="BH112" s="42"/>
      <c r="BI112" s="42"/>
      <c r="BJ112" s="42"/>
      <c r="BK112" s="42"/>
      <c r="BL112" s="42"/>
      <c r="BM112" s="42"/>
      <c r="BN112" s="42">
        <f t="shared" si="277"/>
        <v>0</v>
      </c>
      <c r="BO112" s="42"/>
      <c r="BP112" s="42"/>
      <c r="BQ112" s="42"/>
      <c r="BR112" s="42"/>
      <c r="BS112" s="42"/>
      <c r="BT112" s="42"/>
      <c r="BU112" s="42"/>
      <c r="BV112" s="42"/>
      <c r="BW112" s="42">
        <f t="shared" si="278"/>
        <v>0</v>
      </c>
      <c r="BX112" s="42"/>
      <c r="BY112" s="42">
        <f t="shared" si="207"/>
        <v>0</v>
      </c>
      <c r="BZ112" s="42"/>
    </row>
    <row r="113" spans="1:78" ht="15.75" hidden="1" outlineLevel="4" thickBot="1" x14ac:dyDescent="0.25">
      <c r="A113" s="37"/>
      <c r="B113" s="38">
        <f t="shared" si="183"/>
        <v>0</v>
      </c>
      <c r="C113" s="39"/>
      <c r="D113" s="41"/>
      <c r="E113" s="41"/>
      <c r="F113" s="41"/>
      <c r="G113" s="41">
        <f t="shared" si="174"/>
        <v>0</v>
      </c>
      <c r="H113" s="40" t="s">
        <v>29</v>
      </c>
      <c r="I113" s="41">
        <v>5</v>
      </c>
      <c r="J113" s="42">
        <v>5000000</v>
      </c>
      <c r="K113" s="42"/>
      <c r="L113" s="42"/>
      <c r="M113" s="42"/>
      <c r="N113" s="42"/>
      <c r="O113" s="42">
        <f t="shared" si="232"/>
        <v>5000000</v>
      </c>
      <c r="P113" s="43">
        <f t="shared" si="175"/>
        <v>5000000</v>
      </c>
      <c r="Q113" s="41">
        <v>5</v>
      </c>
      <c r="R113" s="42">
        <v>5000000</v>
      </c>
      <c r="S113" s="42"/>
      <c r="T113" s="42"/>
      <c r="U113" s="42"/>
      <c r="V113" s="42"/>
      <c r="W113" s="42">
        <f t="shared" si="233"/>
        <v>5000000</v>
      </c>
      <c r="X113" s="41"/>
      <c r="Y113" s="42"/>
      <c r="Z113" s="42"/>
      <c r="AA113" s="42"/>
      <c r="AB113" s="42"/>
      <c r="AC113" s="42"/>
      <c r="AD113" s="42">
        <f t="shared" si="273"/>
        <v>0</v>
      </c>
      <c r="AE113" s="42"/>
      <c r="AF113" s="42"/>
      <c r="AG113" s="42"/>
      <c r="AH113" s="42"/>
      <c r="AI113" s="42"/>
      <c r="AJ113" s="42"/>
      <c r="AK113" s="42"/>
      <c r="AL113" s="42"/>
      <c r="AM113" s="42">
        <f t="shared" si="274"/>
        <v>0</v>
      </c>
      <c r="AN113" s="42"/>
      <c r="AO113" s="42"/>
      <c r="AP113" s="42"/>
      <c r="AQ113" s="42"/>
      <c r="AR113" s="42"/>
      <c r="AS113" s="42"/>
      <c r="AT113" s="42"/>
      <c r="AU113" s="42"/>
      <c r="AV113" s="42">
        <f t="shared" si="275"/>
        <v>0</v>
      </c>
      <c r="AW113" s="42"/>
      <c r="AX113" s="42"/>
      <c r="AY113" s="42"/>
      <c r="AZ113" s="42"/>
      <c r="BA113" s="42"/>
      <c r="BB113" s="42"/>
      <c r="BC113" s="42"/>
      <c r="BD113" s="42"/>
      <c r="BE113" s="42">
        <f t="shared" si="276"/>
        <v>0</v>
      </c>
      <c r="BF113" s="42"/>
      <c r="BG113" s="42"/>
      <c r="BH113" s="42"/>
      <c r="BI113" s="42"/>
      <c r="BJ113" s="42"/>
      <c r="BK113" s="42"/>
      <c r="BL113" s="42"/>
      <c r="BM113" s="42"/>
      <c r="BN113" s="42">
        <f t="shared" si="277"/>
        <v>0</v>
      </c>
      <c r="BO113" s="42"/>
      <c r="BP113" s="42"/>
      <c r="BQ113" s="42"/>
      <c r="BR113" s="42"/>
      <c r="BS113" s="42"/>
      <c r="BT113" s="42"/>
      <c r="BU113" s="42"/>
      <c r="BV113" s="42"/>
      <c r="BW113" s="42">
        <f t="shared" si="278"/>
        <v>0</v>
      </c>
      <c r="BX113" s="42"/>
      <c r="BY113" s="42">
        <f t="shared" si="207"/>
        <v>0</v>
      </c>
      <c r="BZ113" s="42"/>
    </row>
    <row r="114" spans="1:78" ht="15.75" hidden="1" outlineLevel="4" thickBot="1" x14ac:dyDescent="0.25">
      <c r="A114" s="37"/>
      <c r="B114" s="38">
        <f t="shared" si="183"/>
        <v>0</v>
      </c>
      <c r="C114" s="39"/>
      <c r="D114" s="41"/>
      <c r="E114" s="41"/>
      <c r="F114" s="41"/>
      <c r="G114" s="41">
        <f t="shared" si="174"/>
        <v>0</v>
      </c>
      <c r="H114" s="40" t="s">
        <v>40</v>
      </c>
      <c r="I114" s="41">
        <v>12</v>
      </c>
      <c r="J114" s="42">
        <v>2200000</v>
      </c>
      <c r="K114" s="42"/>
      <c r="L114" s="42"/>
      <c r="M114" s="42"/>
      <c r="N114" s="42"/>
      <c r="O114" s="42">
        <f t="shared" si="232"/>
        <v>2200000</v>
      </c>
      <c r="P114" s="43">
        <f t="shared" si="175"/>
        <v>2200000</v>
      </c>
      <c r="Q114" s="41">
        <v>12</v>
      </c>
      <c r="R114" s="42">
        <f>2500000-300000</f>
        <v>2200000</v>
      </c>
      <c r="S114" s="42"/>
      <c r="T114" s="42"/>
      <c r="U114" s="42"/>
      <c r="V114" s="42"/>
      <c r="W114" s="42">
        <f t="shared" si="233"/>
        <v>2200000</v>
      </c>
      <c r="X114" s="41"/>
      <c r="Y114" s="42"/>
      <c r="Z114" s="42"/>
      <c r="AA114" s="42"/>
      <c r="AB114" s="42"/>
      <c r="AC114" s="42"/>
      <c r="AD114" s="42">
        <f t="shared" si="273"/>
        <v>0</v>
      </c>
      <c r="AE114" s="42"/>
      <c r="AF114" s="42"/>
      <c r="AG114" s="42"/>
      <c r="AH114" s="42"/>
      <c r="AI114" s="42"/>
      <c r="AJ114" s="42"/>
      <c r="AK114" s="42"/>
      <c r="AL114" s="42"/>
      <c r="AM114" s="42">
        <f t="shared" si="274"/>
        <v>0</v>
      </c>
      <c r="AN114" s="42"/>
      <c r="AO114" s="42"/>
      <c r="AP114" s="42"/>
      <c r="AQ114" s="42"/>
      <c r="AR114" s="42"/>
      <c r="AS114" s="42"/>
      <c r="AT114" s="42"/>
      <c r="AU114" s="42"/>
      <c r="AV114" s="42">
        <f t="shared" si="275"/>
        <v>0</v>
      </c>
      <c r="AW114" s="42"/>
      <c r="AX114" s="42"/>
      <c r="AY114" s="42"/>
      <c r="AZ114" s="42"/>
      <c r="BA114" s="42"/>
      <c r="BB114" s="42"/>
      <c r="BC114" s="42"/>
      <c r="BD114" s="42"/>
      <c r="BE114" s="42">
        <f t="shared" si="276"/>
        <v>0</v>
      </c>
      <c r="BF114" s="42"/>
      <c r="BG114" s="42"/>
      <c r="BH114" s="42"/>
      <c r="BI114" s="42"/>
      <c r="BJ114" s="42"/>
      <c r="BK114" s="42"/>
      <c r="BL114" s="42"/>
      <c r="BM114" s="42"/>
      <c r="BN114" s="42">
        <f t="shared" si="277"/>
        <v>0</v>
      </c>
      <c r="BO114" s="42"/>
      <c r="BP114" s="42"/>
      <c r="BQ114" s="42"/>
      <c r="BR114" s="42"/>
      <c r="BS114" s="42"/>
      <c r="BT114" s="42"/>
      <c r="BU114" s="42"/>
      <c r="BV114" s="42"/>
      <c r="BW114" s="42">
        <f t="shared" si="278"/>
        <v>0</v>
      </c>
      <c r="BX114" s="42"/>
      <c r="BY114" s="42">
        <f t="shared" si="207"/>
        <v>0</v>
      </c>
      <c r="BZ114" s="42"/>
    </row>
    <row r="115" spans="1:78" ht="16.5" outlineLevel="2" thickBot="1" x14ac:dyDescent="0.25">
      <c r="A115" s="25" t="s">
        <v>41</v>
      </c>
      <c r="B115" s="26">
        <f t="shared" si="183"/>
        <v>12</v>
      </c>
      <c r="C115" s="46" t="s">
        <v>42</v>
      </c>
      <c r="D115" s="28">
        <f>SUM(D116,D118,D120)</f>
        <v>4439136000</v>
      </c>
      <c r="E115" s="28">
        <f>SUM(E116,E118,E120)</f>
        <v>0</v>
      </c>
      <c r="F115" s="54"/>
      <c r="G115" s="28">
        <f t="shared" si="174"/>
        <v>4439136000</v>
      </c>
      <c r="H115" s="51"/>
      <c r="I115" s="28"/>
      <c r="J115" s="27">
        <f>SUM(J116,J118,J120)</f>
        <v>4498094000</v>
      </c>
      <c r="K115" s="27">
        <f>SUM(K116,K118,K120)</f>
        <v>0</v>
      </c>
      <c r="L115" s="27">
        <f>SUM(L116,L118,L120)</f>
        <v>0</v>
      </c>
      <c r="M115" s="27">
        <f>SUM(M116,M118,M120)</f>
        <v>0</v>
      </c>
      <c r="N115" s="27">
        <f>SUM(N116,N118,N120)</f>
        <v>0</v>
      </c>
      <c r="O115" s="27">
        <f t="shared" si="232"/>
        <v>4498094000</v>
      </c>
      <c r="P115" s="29">
        <f t="shared" si="175"/>
        <v>58958000</v>
      </c>
      <c r="Q115" s="28"/>
      <c r="R115" s="27">
        <f>SUM(R116,R118,R120)</f>
        <v>6356910000</v>
      </c>
      <c r="S115" s="27">
        <f>SUM(S116,S118,S120)</f>
        <v>0</v>
      </c>
      <c r="T115" s="27">
        <f>SUM(T116,T118,T120)</f>
        <v>0</v>
      </c>
      <c r="U115" s="27">
        <f>SUM(U116,U118,U120)</f>
        <v>0</v>
      </c>
      <c r="V115" s="27">
        <f>SUM(V116,V118,V120)</f>
        <v>0</v>
      </c>
      <c r="W115" s="27">
        <f t="shared" si="233"/>
        <v>6356910000</v>
      </c>
      <c r="X115" s="28"/>
      <c r="Y115" s="27">
        <f>SUM(Y116,Y118,Y120)</f>
        <v>6360260000</v>
      </c>
      <c r="Z115" s="27">
        <f>SUM(Z116,Z118,Z120)</f>
        <v>0</v>
      </c>
      <c r="AA115" s="27">
        <f>SUM(AA116,AA118,AA120)</f>
        <v>0</v>
      </c>
      <c r="AB115" s="27">
        <f>SUM(AB116,AB118,AB120)</f>
        <v>0</v>
      </c>
      <c r="AC115" s="27">
        <f>SUM(AC116,AC118,AC120)</f>
        <v>0</v>
      </c>
      <c r="AD115" s="27">
        <f t="shared" si="273"/>
        <v>6360260000</v>
      </c>
      <c r="AE115" s="27">
        <f t="shared" ref="AE115:AL115" si="284">SUM(AE116,AE118,AE120)</f>
        <v>4854513000</v>
      </c>
      <c r="AF115" s="27">
        <f t="shared" si="284"/>
        <v>0</v>
      </c>
      <c r="AG115" s="27">
        <f t="shared" si="284"/>
        <v>0</v>
      </c>
      <c r="AH115" s="27">
        <f t="shared" si="284"/>
        <v>0</v>
      </c>
      <c r="AI115" s="27">
        <f t="shared" si="284"/>
        <v>0</v>
      </c>
      <c r="AJ115" s="27">
        <f t="shared" si="284"/>
        <v>0</v>
      </c>
      <c r="AK115" s="27">
        <f t="shared" si="284"/>
        <v>0</v>
      </c>
      <c r="AL115" s="27">
        <f t="shared" si="284"/>
        <v>0</v>
      </c>
      <c r="AM115" s="27">
        <f t="shared" si="274"/>
        <v>4854513000</v>
      </c>
      <c r="AN115" s="27">
        <f t="shared" ref="AN115:AU115" si="285">SUM(AN116,AN118,AN120)</f>
        <v>4854513000</v>
      </c>
      <c r="AO115" s="27">
        <f t="shared" si="285"/>
        <v>0</v>
      </c>
      <c r="AP115" s="27">
        <f t="shared" si="285"/>
        <v>0</v>
      </c>
      <c r="AQ115" s="27">
        <f t="shared" si="285"/>
        <v>0</v>
      </c>
      <c r="AR115" s="27">
        <f t="shared" si="285"/>
        <v>0</v>
      </c>
      <c r="AS115" s="27">
        <f t="shared" si="285"/>
        <v>0</v>
      </c>
      <c r="AT115" s="27">
        <f t="shared" si="285"/>
        <v>0</v>
      </c>
      <c r="AU115" s="27">
        <f t="shared" si="285"/>
        <v>0</v>
      </c>
      <c r="AV115" s="27">
        <f t="shared" si="275"/>
        <v>4854513000</v>
      </c>
      <c r="AW115" s="27">
        <f t="shared" ref="AW115:BD115" si="286">SUM(AW116,AW118,AW120)</f>
        <v>4852333000</v>
      </c>
      <c r="AX115" s="27">
        <f t="shared" si="286"/>
        <v>0</v>
      </c>
      <c r="AY115" s="27">
        <f t="shared" si="286"/>
        <v>0</v>
      </c>
      <c r="AZ115" s="27">
        <f t="shared" si="286"/>
        <v>0</v>
      </c>
      <c r="BA115" s="27">
        <f t="shared" si="286"/>
        <v>0</v>
      </c>
      <c r="BB115" s="27">
        <f t="shared" si="286"/>
        <v>0</v>
      </c>
      <c r="BC115" s="27">
        <f t="shared" si="286"/>
        <v>0</v>
      </c>
      <c r="BD115" s="27">
        <f t="shared" si="286"/>
        <v>0</v>
      </c>
      <c r="BE115" s="27">
        <f t="shared" si="276"/>
        <v>4852333000</v>
      </c>
      <c r="BF115" s="27">
        <f t="shared" ref="BF115:BM115" si="287">SUM(BF116,BF118,BF120)</f>
        <v>4852333000</v>
      </c>
      <c r="BG115" s="27">
        <f t="shared" si="287"/>
        <v>0</v>
      </c>
      <c r="BH115" s="27">
        <f t="shared" si="287"/>
        <v>0</v>
      </c>
      <c r="BI115" s="27">
        <f t="shared" si="287"/>
        <v>0</v>
      </c>
      <c r="BJ115" s="27">
        <f t="shared" si="287"/>
        <v>0</v>
      </c>
      <c r="BK115" s="27">
        <f t="shared" si="287"/>
        <v>0</v>
      </c>
      <c r="BL115" s="27">
        <f t="shared" si="287"/>
        <v>0</v>
      </c>
      <c r="BM115" s="27">
        <f t="shared" si="287"/>
        <v>0</v>
      </c>
      <c r="BN115" s="27">
        <f t="shared" si="277"/>
        <v>4852333000</v>
      </c>
      <c r="BO115" s="27">
        <f t="shared" ref="BO115:BV115" si="288">SUM(BO116,BO118,BO120)</f>
        <v>4852333000</v>
      </c>
      <c r="BP115" s="27">
        <f t="shared" si="288"/>
        <v>0</v>
      </c>
      <c r="BQ115" s="27">
        <f t="shared" si="288"/>
        <v>0</v>
      </c>
      <c r="BR115" s="27">
        <f t="shared" si="288"/>
        <v>0</v>
      </c>
      <c r="BS115" s="27">
        <f t="shared" si="288"/>
        <v>0</v>
      </c>
      <c r="BT115" s="27">
        <f t="shared" si="288"/>
        <v>0</v>
      </c>
      <c r="BU115" s="27">
        <f t="shared" si="288"/>
        <v>0</v>
      </c>
      <c r="BV115" s="27">
        <f t="shared" si="288"/>
        <v>0</v>
      </c>
      <c r="BW115" s="27">
        <f t="shared" si="278"/>
        <v>4852333000</v>
      </c>
      <c r="BX115" s="27">
        <f t="shared" ref="BX115" si="289">SUM(BX116,BX118,BX120)</f>
        <v>4852333000</v>
      </c>
      <c r="BY115" s="27">
        <f t="shared" si="207"/>
        <v>0</v>
      </c>
      <c r="BZ115" s="27"/>
    </row>
    <row r="116" spans="1:78" ht="16.5" outlineLevel="3" collapsed="1" thickBot="1" x14ac:dyDescent="0.25">
      <c r="A116" s="30" t="s">
        <v>43</v>
      </c>
      <c r="B116" s="31">
        <f t="shared" si="183"/>
        <v>15</v>
      </c>
      <c r="C116" s="32" t="s">
        <v>44</v>
      </c>
      <c r="D116" s="34">
        <v>4356315000</v>
      </c>
      <c r="E116" s="34"/>
      <c r="F116" s="55"/>
      <c r="G116" s="34">
        <f t="shared" si="174"/>
        <v>4356315000</v>
      </c>
      <c r="H116" s="33"/>
      <c r="I116" s="34"/>
      <c r="J116" s="35">
        <f>SUM(J117)</f>
        <v>4415273000</v>
      </c>
      <c r="K116" s="35">
        <f>SUM(K117)</f>
        <v>0</v>
      </c>
      <c r="L116" s="35">
        <f>SUM(L117)</f>
        <v>0</v>
      </c>
      <c r="M116" s="35">
        <f>SUM(M117)</f>
        <v>0</v>
      </c>
      <c r="N116" s="35">
        <f>SUM(N117)</f>
        <v>0</v>
      </c>
      <c r="O116" s="35">
        <f t="shared" si="232"/>
        <v>4415273000</v>
      </c>
      <c r="P116" s="36">
        <f t="shared" si="175"/>
        <v>58958000</v>
      </c>
      <c r="Q116" s="34"/>
      <c r="R116" s="35">
        <f>SUM(R117)</f>
        <v>6274089000</v>
      </c>
      <c r="S116" s="35">
        <f>SUM(S117)</f>
        <v>0</v>
      </c>
      <c r="T116" s="35">
        <f>SUM(T117)</f>
        <v>0</v>
      </c>
      <c r="U116" s="35">
        <f>SUM(U117)</f>
        <v>0</v>
      </c>
      <c r="V116" s="35">
        <f>SUM(V117)</f>
        <v>0</v>
      </c>
      <c r="W116" s="35">
        <f t="shared" si="233"/>
        <v>6274089000</v>
      </c>
      <c r="X116" s="34"/>
      <c r="Y116" s="35">
        <f t="shared" ref="Y116:BD116" si="290">SUM(Y117)</f>
        <v>6274089000</v>
      </c>
      <c r="Z116" s="35">
        <f t="shared" si="290"/>
        <v>0</v>
      </c>
      <c r="AA116" s="35">
        <f t="shared" si="290"/>
        <v>0</v>
      </c>
      <c r="AB116" s="35">
        <f t="shared" si="290"/>
        <v>0</v>
      </c>
      <c r="AC116" s="35">
        <f t="shared" si="290"/>
        <v>0</v>
      </c>
      <c r="AD116" s="35">
        <f t="shared" si="273"/>
        <v>6274089000</v>
      </c>
      <c r="AE116" s="35">
        <f t="shared" si="290"/>
        <v>4768542000</v>
      </c>
      <c r="AF116" s="35">
        <f t="shared" si="290"/>
        <v>0</v>
      </c>
      <c r="AG116" s="35">
        <f t="shared" si="290"/>
        <v>0</v>
      </c>
      <c r="AH116" s="35">
        <f t="shared" si="290"/>
        <v>0</v>
      </c>
      <c r="AI116" s="35">
        <f t="shared" si="290"/>
        <v>0</v>
      </c>
      <c r="AJ116" s="35">
        <f t="shared" si="290"/>
        <v>0</v>
      </c>
      <c r="AK116" s="35">
        <f t="shared" si="290"/>
        <v>0</v>
      </c>
      <c r="AL116" s="35">
        <f t="shared" si="290"/>
        <v>0</v>
      </c>
      <c r="AM116" s="35">
        <f t="shared" si="274"/>
        <v>4768542000</v>
      </c>
      <c r="AN116" s="35">
        <f t="shared" si="290"/>
        <v>4768542000</v>
      </c>
      <c r="AO116" s="35">
        <f t="shared" si="290"/>
        <v>0</v>
      </c>
      <c r="AP116" s="35">
        <f t="shared" si="290"/>
        <v>0</v>
      </c>
      <c r="AQ116" s="35">
        <f t="shared" si="290"/>
        <v>0</v>
      </c>
      <c r="AR116" s="35">
        <f t="shared" si="290"/>
        <v>0</v>
      </c>
      <c r="AS116" s="35">
        <f t="shared" si="290"/>
        <v>0</v>
      </c>
      <c r="AT116" s="35">
        <f t="shared" si="290"/>
        <v>0</v>
      </c>
      <c r="AU116" s="35">
        <f t="shared" si="290"/>
        <v>0</v>
      </c>
      <c r="AV116" s="35">
        <f t="shared" si="275"/>
        <v>4768542000</v>
      </c>
      <c r="AW116" s="35">
        <f>SUM(AW117)-21600000+18000000</f>
        <v>4764942000</v>
      </c>
      <c r="AX116" s="35">
        <f t="shared" si="290"/>
        <v>0</v>
      </c>
      <c r="AY116" s="35">
        <f t="shared" si="290"/>
        <v>0</v>
      </c>
      <c r="AZ116" s="35">
        <f t="shared" si="290"/>
        <v>0</v>
      </c>
      <c r="BA116" s="35">
        <f t="shared" si="290"/>
        <v>0</v>
      </c>
      <c r="BB116" s="35">
        <f t="shared" si="290"/>
        <v>0</v>
      </c>
      <c r="BC116" s="35">
        <f t="shared" si="290"/>
        <v>0</v>
      </c>
      <c r="BD116" s="35">
        <f t="shared" si="290"/>
        <v>0</v>
      </c>
      <c r="BE116" s="35">
        <f t="shared" si="276"/>
        <v>4764942000</v>
      </c>
      <c r="BF116" s="35">
        <f>SUM(BF117)-21600000+18000000</f>
        <v>4764942000</v>
      </c>
      <c r="BG116" s="35">
        <f t="shared" ref="BG116:BM116" si="291">SUM(BG117)</f>
        <v>0</v>
      </c>
      <c r="BH116" s="35">
        <f t="shared" si="291"/>
        <v>0</v>
      </c>
      <c r="BI116" s="35">
        <f t="shared" si="291"/>
        <v>0</v>
      </c>
      <c r="BJ116" s="35">
        <f t="shared" si="291"/>
        <v>0</v>
      </c>
      <c r="BK116" s="35">
        <f t="shared" si="291"/>
        <v>0</v>
      </c>
      <c r="BL116" s="35">
        <f t="shared" si="291"/>
        <v>0</v>
      </c>
      <c r="BM116" s="35">
        <f t="shared" si="291"/>
        <v>0</v>
      </c>
      <c r="BN116" s="35">
        <f t="shared" si="277"/>
        <v>4764942000</v>
      </c>
      <c r="BO116" s="35">
        <f>SUM(BO117)-21600000+18000000</f>
        <v>4764942000</v>
      </c>
      <c r="BP116" s="35">
        <f t="shared" ref="BP116:BV116" si="292">SUM(BP117)</f>
        <v>0</v>
      </c>
      <c r="BQ116" s="35">
        <f t="shared" si="292"/>
        <v>0</v>
      </c>
      <c r="BR116" s="35">
        <f t="shared" si="292"/>
        <v>0</v>
      </c>
      <c r="BS116" s="35">
        <f t="shared" si="292"/>
        <v>0</v>
      </c>
      <c r="BT116" s="35">
        <f t="shared" si="292"/>
        <v>0</v>
      </c>
      <c r="BU116" s="35">
        <f t="shared" si="292"/>
        <v>0</v>
      </c>
      <c r="BV116" s="35">
        <f t="shared" si="292"/>
        <v>0</v>
      </c>
      <c r="BW116" s="35">
        <f t="shared" si="278"/>
        <v>4764942000</v>
      </c>
      <c r="BX116" s="35">
        <f>BW116</f>
        <v>4764942000</v>
      </c>
      <c r="BY116" s="35">
        <f t="shared" si="207"/>
        <v>0</v>
      </c>
      <c r="BZ116" s="35"/>
    </row>
    <row r="117" spans="1:78" s="45" customFormat="1" ht="15.75" hidden="1" outlineLevel="4" thickBot="1" x14ac:dyDescent="0.25">
      <c r="A117" s="37"/>
      <c r="B117" s="38">
        <f t="shared" si="183"/>
        <v>0</v>
      </c>
      <c r="C117" s="39"/>
      <c r="D117" s="41"/>
      <c r="E117" s="41"/>
      <c r="F117" s="41"/>
      <c r="G117" s="41">
        <f t="shared" si="174"/>
        <v>0</v>
      </c>
      <c r="H117" s="40" t="s">
        <v>40</v>
      </c>
      <c r="I117" s="41">
        <v>12</v>
      </c>
      <c r="J117" s="42">
        <v>4415273000</v>
      </c>
      <c r="K117" s="42"/>
      <c r="L117" s="42"/>
      <c r="M117" s="42"/>
      <c r="N117" s="42"/>
      <c r="O117" s="42">
        <f t="shared" si="232"/>
        <v>4415273000</v>
      </c>
      <c r="P117" s="43">
        <f t="shared" si="175"/>
        <v>4415273000</v>
      </c>
      <c r="Q117" s="41">
        <v>14</v>
      </c>
      <c r="R117" s="42">
        <v>6274089000</v>
      </c>
      <c r="S117" s="42"/>
      <c r="T117" s="42"/>
      <c r="U117" s="42"/>
      <c r="V117" s="42"/>
      <c r="W117" s="42">
        <f t="shared" si="233"/>
        <v>6274089000</v>
      </c>
      <c r="X117" s="41">
        <v>14</v>
      </c>
      <c r="Y117" s="42">
        <v>6274089000</v>
      </c>
      <c r="Z117" s="42"/>
      <c r="AA117" s="42"/>
      <c r="AB117" s="42"/>
      <c r="AC117" s="42"/>
      <c r="AD117" s="42">
        <f t="shared" si="273"/>
        <v>6274089000</v>
      </c>
      <c r="AE117" s="42">
        <v>4768542000</v>
      </c>
      <c r="AF117" s="42"/>
      <c r="AG117" s="42"/>
      <c r="AH117" s="42"/>
      <c r="AI117" s="42"/>
      <c r="AJ117" s="42"/>
      <c r="AK117" s="42"/>
      <c r="AL117" s="42"/>
      <c r="AM117" s="42">
        <f t="shared" si="274"/>
        <v>4768542000</v>
      </c>
      <c r="AN117" s="42">
        <v>4768542000</v>
      </c>
      <c r="AO117" s="42"/>
      <c r="AP117" s="42"/>
      <c r="AQ117" s="42"/>
      <c r="AR117" s="42"/>
      <c r="AS117" s="42"/>
      <c r="AT117" s="42"/>
      <c r="AU117" s="42"/>
      <c r="AV117" s="42">
        <f t="shared" si="275"/>
        <v>4768542000</v>
      </c>
      <c r="AW117" s="42">
        <v>4768542000</v>
      </c>
      <c r="AX117" s="42"/>
      <c r="AY117" s="42"/>
      <c r="AZ117" s="42"/>
      <c r="BA117" s="42"/>
      <c r="BB117" s="42"/>
      <c r="BC117" s="42"/>
      <c r="BD117" s="42"/>
      <c r="BE117" s="42">
        <f t="shared" si="276"/>
        <v>4768542000</v>
      </c>
      <c r="BF117" s="42">
        <v>4768542000</v>
      </c>
      <c r="BG117" s="42"/>
      <c r="BH117" s="42"/>
      <c r="BI117" s="42"/>
      <c r="BJ117" s="42"/>
      <c r="BK117" s="42"/>
      <c r="BL117" s="42"/>
      <c r="BM117" s="42"/>
      <c r="BN117" s="42">
        <f t="shared" si="277"/>
        <v>4768542000</v>
      </c>
      <c r="BO117" s="42">
        <v>4768542000</v>
      </c>
      <c r="BP117" s="42"/>
      <c r="BQ117" s="42"/>
      <c r="BR117" s="42"/>
      <c r="BS117" s="42"/>
      <c r="BT117" s="42"/>
      <c r="BU117" s="42"/>
      <c r="BV117" s="42"/>
      <c r="BW117" s="42">
        <f t="shared" si="278"/>
        <v>4768542000</v>
      </c>
      <c r="BX117" s="42"/>
      <c r="BY117" s="42">
        <f t="shared" si="207"/>
        <v>-4768542000</v>
      </c>
      <c r="BZ117" s="42"/>
    </row>
    <row r="118" spans="1:78" ht="32.25" outlineLevel="3" collapsed="1" thickBot="1" x14ac:dyDescent="0.25">
      <c r="A118" s="30" t="s">
        <v>45</v>
      </c>
      <c r="B118" s="31">
        <f t="shared" si="183"/>
        <v>15</v>
      </c>
      <c r="C118" s="32" t="s">
        <v>46</v>
      </c>
      <c r="D118" s="34">
        <v>81171000</v>
      </c>
      <c r="E118" s="34"/>
      <c r="F118" s="55"/>
      <c r="G118" s="34">
        <f t="shared" si="174"/>
        <v>81171000</v>
      </c>
      <c r="H118" s="33"/>
      <c r="I118" s="34"/>
      <c r="J118" s="35">
        <f>SUM(J119)</f>
        <v>81171000</v>
      </c>
      <c r="K118" s="35">
        <f>SUM(K119)</f>
        <v>0</v>
      </c>
      <c r="L118" s="35">
        <f>SUM(L119)</f>
        <v>0</v>
      </c>
      <c r="M118" s="35">
        <f>SUM(M119)</f>
        <v>0</v>
      </c>
      <c r="N118" s="35">
        <f>SUM(N119)</f>
        <v>0</v>
      </c>
      <c r="O118" s="35">
        <f t="shared" si="232"/>
        <v>81171000</v>
      </c>
      <c r="P118" s="36">
        <f t="shared" si="175"/>
        <v>0</v>
      </c>
      <c r="Q118" s="34"/>
      <c r="R118" s="35">
        <f>SUM(R119)</f>
        <v>81171000</v>
      </c>
      <c r="S118" s="35">
        <f>SUM(S119)</f>
        <v>0</v>
      </c>
      <c r="T118" s="35">
        <f>SUM(T119)</f>
        <v>0</v>
      </c>
      <c r="U118" s="35">
        <f>SUM(U119)</f>
        <v>0</v>
      </c>
      <c r="V118" s="35">
        <f>SUM(V119)</f>
        <v>0</v>
      </c>
      <c r="W118" s="35">
        <f t="shared" si="233"/>
        <v>81171000</v>
      </c>
      <c r="X118" s="34"/>
      <c r="Y118" s="35">
        <v>84471000</v>
      </c>
      <c r="Z118" s="35">
        <f>SUM(Z119)</f>
        <v>0</v>
      </c>
      <c r="AA118" s="35">
        <f>SUM(AA119)</f>
        <v>0</v>
      </c>
      <c r="AB118" s="35">
        <f>SUM(AB119)</f>
        <v>0</v>
      </c>
      <c r="AC118" s="35">
        <f>SUM(AC119)</f>
        <v>0</v>
      </c>
      <c r="AD118" s="35">
        <f t="shared" si="273"/>
        <v>84471000</v>
      </c>
      <c r="AE118" s="35">
        <v>84471000</v>
      </c>
      <c r="AF118" s="35">
        <f t="shared" ref="AF118:AL118" si="293">SUM(AF119)</f>
        <v>0</v>
      </c>
      <c r="AG118" s="35">
        <f t="shared" si="293"/>
        <v>0</v>
      </c>
      <c r="AH118" s="35">
        <f t="shared" si="293"/>
        <v>0</v>
      </c>
      <c r="AI118" s="35">
        <f t="shared" si="293"/>
        <v>0</v>
      </c>
      <c r="AJ118" s="35">
        <f t="shared" si="293"/>
        <v>0</v>
      </c>
      <c r="AK118" s="35">
        <f t="shared" si="293"/>
        <v>0</v>
      </c>
      <c r="AL118" s="35">
        <f t="shared" si="293"/>
        <v>0</v>
      </c>
      <c r="AM118" s="35">
        <f t="shared" si="274"/>
        <v>84471000</v>
      </c>
      <c r="AN118" s="35">
        <v>84471000</v>
      </c>
      <c r="AO118" s="35">
        <f t="shared" ref="AO118:AU118" si="294">SUM(AO119)</f>
        <v>0</v>
      </c>
      <c r="AP118" s="35">
        <f t="shared" si="294"/>
        <v>0</v>
      </c>
      <c r="AQ118" s="35">
        <f t="shared" si="294"/>
        <v>0</v>
      </c>
      <c r="AR118" s="35">
        <f t="shared" si="294"/>
        <v>0</v>
      </c>
      <c r="AS118" s="35">
        <f t="shared" si="294"/>
        <v>0</v>
      </c>
      <c r="AT118" s="35">
        <f t="shared" si="294"/>
        <v>0</v>
      </c>
      <c r="AU118" s="35">
        <f t="shared" si="294"/>
        <v>0</v>
      </c>
      <c r="AV118" s="35">
        <f t="shared" si="275"/>
        <v>84471000</v>
      </c>
      <c r="AW118" s="35">
        <f>84471000+1420000</f>
        <v>85891000</v>
      </c>
      <c r="AX118" s="35">
        <f t="shared" ref="AX118:BD118" si="295">SUM(AX119)</f>
        <v>0</v>
      </c>
      <c r="AY118" s="35">
        <f t="shared" si="295"/>
        <v>0</v>
      </c>
      <c r="AZ118" s="35">
        <f t="shared" si="295"/>
        <v>0</v>
      </c>
      <c r="BA118" s="35">
        <f t="shared" si="295"/>
        <v>0</v>
      </c>
      <c r="BB118" s="35">
        <f t="shared" si="295"/>
        <v>0</v>
      </c>
      <c r="BC118" s="35">
        <f t="shared" si="295"/>
        <v>0</v>
      </c>
      <c r="BD118" s="35">
        <f t="shared" si="295"/>
        <v>0</v>
      </c>
      <c r="BE118" s="35">
        <f t="shared" si="276"/>
        <v>85891000</v>
      </c>
      <c r="BF118" s="35">
        <f>84471000+1420000</f>
        <v>85891000</v>
      </c>
      <c r="BG118" s="35">
        <f t="shared" ref="BG118:BM118" si="296">SUM(BG119)</f>
        <v>0</v>
      </c>
      <c r="BH118" s="35">
        <f t="shared" si="296"/>
        <v>0</v>
      </c>
      <c r="BI118" s="35">
        <f t="shared" si="296"/>
        <v>0</v>
      </c>
      <c r="BJ118" s="35">
        <f t="shared" si="296"/>
        <v>0</v>
      </c>
      <c r="BK118" s="35">
        <f t="shared" si="296"/>
        <v>0</v>
      </c>
      <c r="BL118" s="35">
        <f t="shared" si="296"/>
        <v>0</v>
      </c>
      <c r="BM118" s="35">
        <f t="shared" si="296"/>
        <v>0</v>
      </c>
      <c r="BN118" s="35">
        <f t="shared" si="277"/>
        <v>85891000</v>
      </c>
      <c r="BO118" s="35">
        <f>84471000+1420000</f>
        <v>85891000</v>
      </c>
      <c r="BP118" s="35">
        <f t="shared" ref="BP118:BV118" si="297">SUM(BP119)</f>
        <v>0</v>
      </c>
      <c r="BQ118" s="35">
        <f t="shared" si="297"/>
        <v>0</v>
      </c>
      <c r="BR118" s="35">
        <f t="shared" si="297"/>
        <v>0</v>
      </c>
      <c r="BS118" s="35">
        <f t="shared" si="297"/>
        <v>0</v>
      </c>
      <c r="BT118" s="35">
        <f t="shared" si="297"/>
        <v>0</v>
      </c>
      <c r="BU118" s="35">
        <f t="shared" si="297"/>
        <v>0</v>
      </c>
      <c r="BV118" s="35">
        <f t="shared" si="297"/>
        <v>0</v>
      </c>
      <c r="BW118" s="35">
        <f t="shared" si="278"/>
        <v>85891000</v>
      </c>
      <c r="BX118" s="35">
        <f>BW118</f>
        <v>85891000</v>
      </c>
      <c r="BY118" s="35">
        <f t="shared" si="207"/>
        <v>0</v>
      </c>
      <c r="BZ118" s="35"/>
    </row>
    <row r="119" spans="1:78" ht="15.75" hidden="1" outlineLevel="4" thickBot="1" x14ac:dyDescent="0.25">
      <c r="A119" s="37"/>
      <c r="B119" s="38">
        <f t="shared" si="183"/>
        <v>0</v>
      </c>
      <c r="C119" s="39"/>
      <c r="D119" s="41"/>
      <c r="E119" s="41"/>
      <c r="F119" s="41"/>
      <c r="G119" s="41">
        <f t="shared" si="174"/>
        <v>0</v>
      </c>
      <c r="H119" s="40" t="s">
        <v>40</v>
      </c>
      <c r="I119" s="41">
        <v>12</v>
      </c>
      <c r="J119" s="42">
        <v>81171000</v>
      </c>
      <c r="K119" s="42"/>
      <c r="L119" s="42"/>
      <c r="M119" s="42"/>
      <c r="N119" s="42"/>
      <c r="O119" s="42">
        <f t="shared" si="232"/>
        <v>81171000</v>
      </c>
      <c r="P119" s="43">
        <f t="shared" si="175"/>
        <v>81171000</v>
      </c>
      <c r="Q119" s="41">
        <v>12</v>
      </c>
      <c r="R119" s="42">
        <f>84471000-3300000</f>
        <v>81171000</v>
      </c>
      <c r="S119" s="42"/>
      <c r="T119" s="42"/>
      <c r="U119" s="42"/>
      <c r="V119" s="42"/>
      <c r="W119" s="42">
        <f t="shared" si="233"/>
        <v>81171000</v>
      </c>
      <c r="X119" s="41">
        <v>12</v>
      </c>
      <c r="Y119" s="42">
        <f>84471000-3300000</f>
        <v>81171000</v>
      </c>
      <c r="Z119" s="42"/>
      <c r="AA119" s="42"/>
      <c r="AB119" s="42"/>
      <c r="AC119" s="42"/>
      <c r="AD119" s="42">
        <f t="shared" si="273"/>
        <v>81171000</v>
      </c>
      <c r="AE119" s="42">
        <f>84471000-3300000</f>
        <v>81171000</v>
      </c>
      <c r="AF119" s="42"/>
      <c r="AG119" s="42"/>
      <c r="AH119" s="42"/>
      <c r="AI119" s="42"/>
      <c r="AJ119" s="42"/>
      <c r="AK119" s="42"/>
      <c r="AL119" s="42"/>
      <c r="AM119" s="42">
        <f t="shared" si="274"/>
        <v>81171000</v>
      </c>
      <c r="AN119" s="42">
        <f>84471000-3300000</f>
        <v>81171000</v>
      </c>
      <c r="AO119" s="42"/>
      <c r="AP119" s="42"/>
      <c r="AQ119" s="42"/>
      <c r="AR119" s="42"/>
      <c r="AS119" s="42"/>
      <c r="AT119" s="42"/>
      <c r="AU119" s="42"/>
      <c r="AV119" s="42">
        <f t="shared" si="275"/>
        <v>81171000</v>
      </c>
      <c r="AW119" s="42">
        <f>84471000-3300000</f>
        <v>81171000</v>
      </c>
      <c r="AX119" s="42"/>
      <c r="AY119" s="42"/>
      <c r="AZ119" s="42"/>
      <c r="BA119" s="42"/>
      <c r="BB119" s="42"/>
      <c r="BC119" s="42"/>
      <c r="BD119" s="42"/>
      <c r="BE119" s="42">
        <f t="shared" si="276"/>
        <v>81171000</v>
      </c>
      <c r="BF119" s="42">
        <f>84471000-3300000</f>
        <v>81171000</v>
      </c>
      <c r="BG119" s="42"/>
      <c r="BH119" s="42"/>
      <c r="BI119" s="42"/>
      <c r="BJ119" s="42"/>
      <c r="BK119" s="42"/>
      <c r="BL119" s="42"/>
      <c r="BM119" s="42"/>
      <c r="BN119" s="42">
        <f t="shared" si="277"/>
        <v>81171000</v>
      </c>
      <c r="BO119" s="42">
        <f>84471000-3300000</f>
        <v>81171000</v>
      </c>
      <c r="BP119" s="42"/>
      <c r="BQ119" s="42"/>
      <c r="BR119" s="42"/>
      <c r="BS119" s="42"/>
      <c r="BT119" s="42"/>
      <c r="BU119" s="42"/>
      <c r="BV119" s="42"/>
      <c r="BW119" s="42">
        <f t="shared" si="278"/>
        <v>81171000</v>
      </c>
      <c r="BX119" s="42"/>
      <c r="BY119" s="42">
        <f t="shared" si="207"/>
        <v>-81171000</v>
      </c>
      <c r="BZ119" s="42"/>
    </row>
    <row r="120" spans="1:78" ht="32.25" outlineLevel="3" collapsed="1" thickBot="1" x14ac:dyDescent="0.25">
      <c r="A120" s="30" t="s">
        <v>47</v>
      </c>
      <c r="B120" s="31">
        <f t="shared" si="183"/>
        <v>15</v>
      </c>
      <c r="C120" s="32" t="s">
        <v>48</v>
      </c>
      <c r="D120" s="34">
        <v>1650000</v>
      </c>
      <c r="E120" s="34"/>
      <c r="F120" s="55"/>
      <c r="G120" s="34">
        <f t="shared" si="174"/>
        <v>1650000</v>
      </c>
      <c r="H120" s="33"/>
      <c r="I120" s="34"/>
      <c r="J120" s="35">
        <f>SUM(J121)</f>
        <v>1650000</v>
      </c>
      <c r="K120" s="35">
        <f>SUM(K121)</f>
        <v>0</v>
      </c>
      <c r="L120" s="35">
        <f>SUM(L121)</f>
        <v>0</v>
      </c>
      <c r="M120" s="35">
        <f>SUM(M121)</f>
        <v>0</v>
      </c>
      <c r="N120" s="35">
        <f>SUM(N121)</f>
        <v>0</v>
      </c>
      <c r="O120" s="35">
        <f t="shared" si="232"/>
        <v>1650000</v>
      </c>
      <c r="P120" s="36">
        <f t="shared" si="175"/>
        <v>0</v>
      </c>
      <c r="Q120" s="34"/>
      <c r="R120" s="35">
        <f>SUM(R121)</f>
        <v>1650000</v>
      </c>
      <c r="S120" s="35">
        <f>SUM(S121)</f>
        <v>0</v>
      </c>
      <c r="T120" s="35">
        <f>SUM(T121)</f>
        <v>0</v>
      </c>
      <c r="U120" s="35">
        <f>SUM(U121)</f>
        <v>0</v>
      </c>
      <c r="V120" s="35">
        <f>SUM(V121)</f>
        <v>0</v>
      </c>
      <c r="W120" s="35">
        <f t="shared" si="233"/>
        <v>1650000</v>
      </c>
      <c r="X120" s="34"/>
      <c r="Y120" s="35">
        <v>1700000</v>
      </c>
      <c r="Z120" s="35">
        <f>SUM(Z121)</f>
        <v>0</v>
      </c>
      <c r="AA120" s="35">
        <f>SUM(AA121)</f>
        <v>0</v>
      </c>
      <c r="AB120" s="35">
        <f>SUM(AB121)</f>
        <v>0</v>
      </c>
      <c r="AC120" s="35">
        <f>SUM(AC121)</f>
        <v>0</v>
      </c>
      <c r="AD120" s="35">
        <f t="shared" si="273"/>
        <v>1700000</v>
      </c>
      <c r="AE120" s="35">
        <v>1500000</v>
      </c>
      <c r="AF120" s="35">
        <f t="shared" ref="AF120:AL120" si="298">SUM(AF121)</f>
        <v>0</v>
      </c>
      <c r="AG120" s="35">
        <f t="shared" si="298"/>
        <v>0</v>
      </c>
      <c r="AH120" s="35">
        <f t="shared" si="298"/>
        <v>0</v>
      </c>
      <c r="AI120" s="35">
        <f t="shared" si="298"/>
        <v>0</v>
      </c>
      <c r="AJ120" s="35">
        <f t="shared" si="298"/>
        <v>0</v>
      </c>
      <c r="AK120" s="35">
        <f t="shared" si="298"/>
        <v>0</v>
      </c>
      <c r="AL120" s="35">
        <f t="shared" si="298"/>
        <v>0</v>
      </c>
      <c r="AM120" s="35">
        <f t="shared" si="274"/>
        <v>1500000</v>
      </c>
      <c r="AN120" s="35">
        <v>1500000</v>
      </c>
      <c r="AO120" s="35">
        <f t="shared" ref="AO120:AU120" si="299">SUM(AO121)</f>
        <v>0</v>
      </c>
      <c r="AP120" s="35">
        <f t="shared" si="299"/>
        <v>0</v>
      </c>
      <c r="AQ120" s="35">
        <f t="shared" si="299"/>
        <v>0</v>
      </c>
      <c r="AR120" s="35">
        <f t="shared" si="299"/>
        <v>0</v>
      </c>
      <c r="AS120" s="35">
        <f t="shared" si="299"/>
        <v>0</v>
      </c>
      <c r="AT120" s="35">
        <f t="shared" si="299"/>
        <v>0</v>
      </c>
      <c r="AU120" s="35">
        <f t="shared" si="299"/>
        <v>0</v>
      </c>
      <c r="AV120" s="35">
        <f t="shared" si="275"/>
        <v>1500000</v>
      </c>
      <c r="AW120" s="35">
        <v>1500000</v>
      </c>
      <c r="AX120" s="35">
        <f t="shared" ref="AX120:BD120" si="300">SUM(AX121)</f>
        <v>0</v>
      </c>
      <c r="AY120" s="35">
        <f t="shared" si="300"/>
        <v>0</v>
      </c>
      <c r="AZ120" s="35">
        <f t="shared" si="300"/>
        <v>0</v>
      </c>
      <c r="BA120" s="35">
        <f t="shared" si="300"/>
        <v>0</v>
      </c>
      <c r="BB120" s="35">
        <f t="shared" si="300"/>
        <v>0</v>
      </c>
      <c r="BC120" s="35">
        <f t="shared" si="300"/>
        <v>0</v>
      </c>
      <c r="BD120" s="35">
        <f t="shared" si="300"/>
        <v>0</v>
      </c>
      <c r="BE120" s="35">
        <f t="shared" si="276"/>
        <v>1500000</v>
      </c>
      <c r="BF120" s="35">
        <v>1500000</v>
      </c>
      <c r="BG120" s="35">
        <f t="shared" ref="BG120:BM120" si="301">SUM(BG121)</f>
        <v>0</v>
      </c>
      <c r="BH120" s="35">
        <f t="shared" si="301"/>
        <v>0</v>
      </c>
      <c r="BI120" s="35">
        <f t="shared" si="301"/>
        <v>0</v>
      </c>
      <c r="BJ120" s="35">
        <f t="shared" si="301"/>
        <v>0</v>
      </c>
      <c r="BK120" s="35">
        <f t="shared" si="301"/>
        <v>0</v>
      </c>
      <c r="BL120" s="35">
        <f t="shared" si="301"/>
        <v>0</v>
      </c>
      <c r="BM120" s="35">
        <f t="shared" si="301"/>
        <v>0</v>
      </c>
      <c r="BN120" s="35">
        <f t="shared" si="277"/>
        <v>1500000</v>
      </c>
      <c r="BO120" s="35">
        <v>1500000</v>
      </c>
      <c r="BP120" s="35">
        <f t="shared" ref="BP120:BV120" si="302">SUM(BP121)</f>
        <v>0</v>
      </c>
      <c r="BQ120" s="35">
        <f t="shared" si="302"/>
        <v>0</v>
      </c>
      <c r="BR120" s="35">
        <f t="shared" si="302"/>
        <v>0</v>
      </c>
      <c r="BS120" s="35">
        <f t="shared" si="302"/>
        <v>0</v>
      </c>
      <c r="BT120" s="35">
        <f t="shared" si="302"/>
        <v>0</v>
      </c>
      <c r="BU120" s="35">
        <f t="shared" si="302"/>
        <v>0</v>
      </c>
      <c r="BV120" s="35">
        <f t="shared" si="302"/>
        <v>0</v>
      </c>
      <c r="BW120" s="35">
        <f t="shared" si="278"/>
        <v>1500000</v>
      </c>
      <c r="BX120" s="35">
        <f>BW120</f>
        <v>1500000</v>
      </c>
      <c r="BY120" s="35">
        <f t="shared" si="207"/>
        <v>0</v>
      </c>
      <c r="BZ120" s="35"/>
    </row>
    <row r="121" spans="1:78" ht="15.75" hidden="1" outlineLevel="4" thickBot="1" x14ac:dyDescent="0.25">
      <c r="A121" s="37"/>
      <c r="B121" s="38">
        <f t="shared" si="183"/>
        <v>0</v>
      </c>
      <c r="C121" s="39"/>
      <c r="D121" s="41"/>
      <c r="E121" s="41"/>
      <c r="F121" s="41"/>
      <c r="G121" s="41">
        <f t="shared" si="174"/>
        <v>0</v>
      </c>
      <c r="H121" s="40" t="s">
        <v>29</v>
      </c>
      <c r="I121" s="41">
        <v>1</v>
      </c>
      <c r="J121" s="42">
        <v>1650000</v>
      </c>
      <c r="K121" s="42"/>
      <c r="L121" s="42"/>
      <c r="M121" s="42"/>
      <c r="N121" s="42"/>
      <c r="O121" s="42">
        <f t="shared" si="232"/>
        <v>1650000</v>
      </c>
      <c r="P121" s="43">
        <f t="shared" si="175"/>
        <v>1650000</v>
      </c>
      <c r="Q121" s="41">
        <v>1</v>
      </c>
      <c r="R121" s="42">
        <f>1700000-50000</f>
        <v>1650000</v>
      </c>
      <c r="S121" s="42"/>
      <c r="T121" s="42"/>
      <c r="U121" s="42"/>
      <c r="V121" s="42"/>
      <c r="W121" s="42">
        <f t="shared" si="233"/>
        <v>1650000</v>
      </c>
      <c r="X121" s="41"/>
      <c r="Y121" s="42"/>
      <c r="Z121" s="42"/>
      <c r="AA121" s="42"/>
      <c r="AB121" s="42"/>
      <c r="AC121" s="42"/>
      <c r="AD121" s="42">
        <f t="shared" si="273"/>
        <v>0</v>
      </c>
      <c r="AE121" s="42"/>
      <c r="AF121" s="42"/>
      <c r="AG121" s="42"/>
      <c r="AH121" s="42"/>
      <c r="AI121" s="42"/>
      <c r="AJ121" s="42"/>
      <c r="AK121" s="42"/>
      <c r="AL121" s="42"/>
      <c r="AM121" s="42">
        <f t="shared" si="274"/>
        <v>0</v>
      </c>
      <c r="AN121" s="42"/>
      <c r="AO121" s="42"/>
      <c r="AP121" s="42"/>
      <c r="AQ121" s="42"/>
      <c r="AR121" s="42"/>
      <c r="AS121" s="42"/>
      <c r="AT121" s="42"/>
      <c r="AU121" s="42"/>
      <c r="AV121" s="42">
        <f t="shared" si="275"/>
        <v>0</v>
      </c>
      <c r="AW121" s="42"/>
      <c r="AX121" s="42"/>
      <c r="AY121" s="42"/>
      <c r="AZ121" s="42"/>
      <c r="BA121" s="42"/>
      <c r="BB121" s="42"/>
      <c r="BC121" s="42"/>
      <c r="BD121" s="42"/>
      <c r="BE121" s="42">
        <f t="shared" si="276"/>
        <v>0</v>
      </c>
      <c r="BF121" s="42"/>
      <c r="BG121" s="42"/>
      <c r="BH121" s="42"/>
      <c r="BI121" s="42"/>
      <c r="BJ121" s="42"/>
      <c r="BK121" s="42"/>
      <c r="BL121" s="42"/>
      <c r="BM121" s="42"/>
      <c r="BN121" s="42">
        <f t="shared" si="277"/>
        <v>0</v>
      </c>
      <c r="BO121" s="42"/>
      <c r="BP121" s="42"/>
      <c r="BQ121" s="42"/>
      <c r="BR121" s="42"/>
      <c r="BS121" s="42"/>
      <c r="BT121" s="42"/>
      <c r="BU121" s="42"/>
      <c r="BV121" s="42"/>
      <c r="BW121" s="42">
        <f t="shared" si="278"/>
        <v>0</v>
      </c>
      <c r="BX121" s="42"/>
      <c r="BY121" s="42">
        <f t="shared" si="207"/>
        <v>0</v>
      </c>
      <c r="BZ121" s="42"/>
    </row>
    <row r="122" spans="1:78" ht="32.25" outlineLevel="2" thickBot="1" x14ac:dyDescent="0.25">
      <c r="A122" s="25" t="s">
        <v>49</v>
      </c>
      <c r="B122" s="26">
        <f t="shared" si="183"/>
        <v>12</v>
      </c>
      <c r="C122" s="46" t="s">
        <v>50</v>
      </c>
      <c r="D122" s="28">
        <f>SUM(D123)</f>
        <v>0</v>
      </c>
      <c r="E122" s="28">
        <f>SUM(E123)</f>
        <v>0</v>
      </c>
      <c r="F122" s="54"/>
      <c r="G122" s="28">
        <f t="shared" si="174"/>
        <v>0</v>
      </c>
      <c r="H122" s="51"/>
      <c r="I122" s="28"/>
      <c r="J122" s="27">
        <f t="shared" ref="J122:N123" si="303">SUM(J123)</f>
        <v>9500000</v>
      </c>
      <c r="K122" s="27">
        <f t="shared" si="303"/>
        <v>0</v>
      </c>
      <c r="L122" s="27">
        <f t="shared" si="303"/>
        <v>0</v>
      </c>
      <c r="M122" s="27">
        <f t="shared" si="303"/>
        <v>0</v>
      </c>
      <c r="N122" s="27">
        <f t="shared" si="303"/>
        <v>0</v>
      </c>
      <c r="O122" s="27">
        <f t="shared" si="232"/>
        <v>9500000</v>
      </c>
      <c r="P122" s="29">
        <f t="shared" si="175"/>
        <v>9500000</v>
      </c>
      <c r="Q122" s="28"/>
      <c r="R122" s="27">
        <f t="shared" ref="R122:V123" si="304">SUM(R123)</f>
        <v>9500000</v>
      </c>
      <c r="S122" s="27">
        <f t="shared" si="304"/>
        <v>0</v>
      </c>
      <c r="T122" s="27">
        <f t="shared" si="304"/>
        <v>0</v>
      </c>
      <c r="U122" s="27">
        <f t="shared" si="304"/>
        <v>0</v>
      </c>
      <c r="V122" s="27">
        <f t="shared" si="304"/>
        <v>0</v>
      </c>
      <c r="W122" s="27">
        <f t="shared" si="233"/>
        <v>9500000</v>
      </c>
      <c r="X122" s="28"/>
      <c r="Y122" s="27">
        <f t="shared" ref="Y122:AN123" si="305">SUM(Y123)</f>
        <v>9785000</v>
      </c>
      <c r="Z122" s="27">
        <f t="shared" si="305"/>
        <v>0</v>
      </c>
      <c r="AA122" s="27">
        <f t="shared" si="305"/>
        <v>0</v>
      </c>
      <c r="AB122" s="27">
        <f t="shared" si="305"/>
        <v>0</v>
      </c>
      <c r="AC122" s="27">
        <f t="shared" si="305"/>
        <v>0</v>
      </c>
      <c r="AD122" s="27">
        <f t="shared" si="273"/>
        <v>9785000</v>
      </c>
      <c r="AE122" s="27">
        <f t="shared" si="305"/>
        <v>9500000</v>
      </c>
      <c r="AF122" s="27">
        <f t="shared" si="305"/>
        <v>0</v>
      </c>
      <c r="AG122" s="27">
        <f t="shared" si="305"/>
        <v>0</v>
      </c>
      <c r="AH122" s="27">
        <f t="shared" si="305"/>
        <v>0</v>
      </c>
      <c r="AI122" s="27">
        <f t="shared" si="305"/>
        <v>0</v>
      </c>
      <c r="AJ122" s="27">
        <f t="shared" si="305"/>
        <v>0</v>
      </c>
      <c r="AK122" s="27">
        <f t="shared" si="305"/>
        <v>0</v>
      </c>
      <c r="AL122" s="27">
        <f t="shared" si="305"/>
        <v>0</v>
      </c>
      <c r="AM122" s="27">
        <f t="shared" si="274"/>
        <v>9500000</v>
      </c>
      <c r="AN122" s="27">
        <f t="shared" si="305"/>
        <v>9500000</v>
      </c>
      <c r="AO122" s="27">
        <f t="shared" ref="AO122:AU123" si="306">SUM(AO123)</f>
        <v>0</v>
      </c>
      <c r="AP122" s="27">
        <f t="shared" si="306"/>
        <v>0</v>
      </c>
      <c r="AQ122" s="27">
        <f t="shared" si="306"/>
        <v>0</v>
      </c>
      <c r="AR122" s="27">
        <f t="shared" si="306"/>
        <v>0</v>
      </c>
      <c r="AS122" s="27">
        <f t="shared" si="306"/>
        <v>0</v>
      </c>
      <c r="AT122" s="27">
        <f t="shared" si="306"/>
        <v>0</v>
      </c>
      <c r="AU122" s="27">
        <f t="shared" si="306"/>
        <v>0</v>
      </c>
      <c r="AV122" s="27">
        <f t="shared" si="275"/>
        <v>9500000</v>
      </c>
      <c r="AW122" s="27">
        <f t="shared" ref="AW122:BL123" si="307">SUM(AW123)</f>
        <v>9500000</v>
      </c>
      <c r="AX122" s="27">
        <f t="shared" si="307"/>
        <v>0</v>
      </c>
      <c r="AY122" s="27">
        <f t="shared" si="307"/>
        <v>0</v>
      </c>
      <c r="AZ122" s="27">
        <f t="shared" si="307"/>
        <v>0</v>
      </c>
      <c r="BA122" s="27">
        <f t="shared" si="307"/>
        <v>0</v>
      </c>
      <c r="BB122" s="27">
        <f t="shared" si="307"/>
        <v>0</v>
      </c>
      <c r="BC122" s="27">
        <f t="shared" si="307"/>
        <v>0</v>
      </c>
      <c r="BD122" s="27">
        <f t="shared" si="307"/>
        <v>0</v>
      </c>
      <c r="BE122" s="27">
        <f t="shared" si="276"/>
        <v>9500000</v>
      </c>
      <c r="BF122" s="27">
        <f t="shared" si="307"/>
        <v>9500000</v>
      </c>
      <c r="BG122" s="27">
        <f t="shared" si="307"/>
        <v>0</v>
      </c>
      <c r="BH122" s="27">
        <f t="shared" si="307"/>
        <v>0</v>
      </c>
      <c r="BI122" s="27">
        <f t="shared" si="307"/>
        <v>0</v>
      </c>
      <c r="BJ122" s="27">
        <f t="shared" si="307"/>
        <v>0</v>
      </c>
      <c r="BK122" s="27">
        <f t="shared" si="307"/>
        <v>0</v>
      </c>
      <c r="BL122" s="27">
        <f t="shared" si="307"/>
        <v>0</v>
      </c>
      <c r="BM122" s="27">
        <f t="shared" ref="BG122:BM123" si="308">SUM(BM123)</f>
        <v>0</v>
      </c>
      <c r="BN122" s="27">
        <f t="shared" si="277"/>
        <v>9500000</v>
      </c>
      <c r="BO122" s="27">
        <f t="shared" ref="BO122:BX123" si="309">SUM(BO123)</f>
        <v>9500000</v>
      </c>
      <c r="BP122" s="27">
        <f t="shared" si="309"/>
        <v>0</v>
      </c>
      <c r="BQ122" s="27">
        <f t="shared" si="309"/>
        <v>0</v>
      </c>
      <c r="BR122" s="27">
        <f t="shared" si="309"/>
        <v>0</v>
      </c>
      <c r="BS122" s="27">
        <f t="shared" si="309"/>
        <v>0</v>
      </c>
      <c r="BT122" s="27">
        <f t="shared" si="309"/>
        <v>0</v>
      </c>
      <c r="BU122" s="27">
        <f t="shared" si="309"/>
        <v>0</v>
      </c>
      <c r="BV122" s="27">
        <f t="shared" si="309"/>
        <v>0</v>
      </c>
      <c r="BW122" s="27">
        <f t="shared" si="278"/>
        <v>9500000</v>
      </c>
      <c r="BX122" s="27">
        <f t="shared" si="309"/>
        <v>9500000</v>
      </c>
      <c r="BY122" s="27">
        <f t="shared" si="207"/>
        <v>0</v>
      </c>
      <c r="BZ122" s="27"/>
    </row>
    <row r="123" spans="1:78" ht="32.25" outlineLevel="3" collapsed="1" thickBot="1" x14ac:dyDescent="0.25">
      <c r="A123" s="30" t="s">
        <v>51</v>
      </c>
      <c r="B123" s="31">
        <f t="shared" si="183"/>
        <v>15</v>
      </c>
      <c r="C123" s="32" t="s">
        <v>52</v>
      </c>
      <c r="D123" s="34">
        <v>0</v>
      </c>
      <c r="E123" s="34"/>
      <c r="F123" s="55"/>
      <c r="G123" s="34">
        <f t="shared" si="174"/>
        <v>0</v>
      </c>
      <c r="H123" s="33"/>
      <c r="I123" s="34"/>
      <c r="J123" s="35">
        <f t="shared" si="303"/>
        <v>9500000</v>
      </c>
      <c r="K123" s="35">
        <f t="shared" si="303"/>
        <v>0</v>
      </c>
      <c r="L123" s="35">
        <f t="shared" si="303"/>
        <v>0</v>
      </c>
      <c r="M123" s="35">
        <f t="shared" si="303"/>
        <v>0</v>
      </c>
      <c r="N123" s="35">
        <f t="shared" si="303"/>
        <v>0</v>
      </c>
      <c r="O123" s="35">
        <f t="shared" si="232"/>
        <v>9500000</v>
      </c>
      <c r="P123" s="36">
        <f t="shared" si="175"/>
        <v>9500000</v>
      </c>
      <c r="Q123" s="34"/>
      <c r="R123" s="35">
        <f t="shared" si="304"/>
        <v>9500000</v>
      </c>
      <c r="S123" s="35">
        <f t="shared" si="304"/>
        <v>0</v>
      </c>
      <c r="T123" s="35">
        <f t="shared" si="304"/>
        <v>0</v>
      </c>
      <c r="U123" s="35">
        <f t="shared" si="304"/>
        <v>0</v>
      </c>
      <c r="V123" s="35">
        <f t="shared" si="304"/>
        <v>0</v>
      </c>
      <c r="W123" s="35">
        <f t="shared" si="233"/>
        <v>9500000</v>
      </c>
      <c r="X123" s="34"/>
      <c r="Y123" s="35">
        <v>9785000</v>
      </c>
      <c r="Z123" s="35">
        <f t="shared" si="305"/>
        <v>0</v>
      </c>
      <c r="AA123" s="35">
        <f t="shared" si="305"/>
        <v>0</v>
      </c>
      <c r="AB123" s="35">
        <f t="shared" si="305"/>
        <v>0</v>
      </c>
      <c r="AC123" s="35">
        <f t="shared" si="305"/>
        <v>0</v>
      </c>
      <c r="AD123" s="35">
        <f t="shared" si="273"/>
        <v>9785000</v>
      </c>
      <c r="AE123" s="35">
        <v>9500000</v>
      </c>
      <c r="AF123" s="35">
        <f t="shared" si="305"/>
        <v>0</v>
      </c>
      <c r="AG123" s="35">
        <f t="shared" si="305"/>
        <v>0</v>
      </c>
      <c r="AH123" s="35">
        <f t="shared" si="305"/>
        <v>0</v>
      </c>
      <c r="AI123" s="35">
        <f t="shared" si="305"/>
        <v>0</v>
      </c>
      <c r="AJ123" s="35">
        <f t="shared" si="305"/>
        <v>0</v>
      </c>
      <c r="AK123" s="35">
        <f t="shared" si="305"/>
        <v>0</v>
      </c>
      <c r="AL123" s="35">
        <f t="shared" si="305"/>
        <v>0</v>
      </c>
      <c r="AM123" s="35">
        <f t="shared" si="274"/>
        <v>9500000</v>
      </c>
      <c r="AN123" s="35">
        <v>9500000</v>
      </c>
      <c r="AO123" s="35">
        <f t="shared" si="306"/>
        <v>0</v>
      </c>
      <c r="AP123" s="35">
        <f t="shared" si="306"/>
        <v>0</v>
      </c>
      <c r="AQ123" s="35">
        <f t="shared" si="306"/>
        <v>0</v>
      </c>
      <c r="AR123" s="35">
        <f t="shared" si="306"/>
        <v>0</v>
      </c>
      <c r="AS123" s="35">
        <f t="shared" si="306"/>
        <v>0</v>
      </c>
      <c r="AT123" s="35">
        <f t="shared" si="306"/>
        <v>0</v>
      </c>
      <c r="AU123" s="35">
        <f t="shared" si="306"/>
        <v>0</v>
      </c>
      <c r="AV123" s="35">
        <f t="shared" si="275"/>
        <v>9500000</v>
      </c>
      <c r="AW123" s="35">
        <v>9500000</v>
      </c>
      <c r="AX123" s="35">
        <f t="shared" si="307"/>
        <v>0</v>
      </c>
      <c r="AY123" s="35">
        <f t="shared" si="307"/>
        <v>0</v>
      </c>
      <c r="AZ123" s="35">
        <f t="shared" si="307"/>
        <v>0</v>
      </c>
      <c r="BA123" s="35">
        <f t="shared" si="307"/>
        <v>0</v>
      </c>
      <c r="BB123" s="35">
        <f t="shared" si="307"/>
        <v>0</v>
      </c>
      <c r="BC123" s="35">
        <f t="shared" si="307"/>
        <v>0</v>
      </c>
      <c r="BD123" s="35">
        <f t="shared" si="307"/>
        <v>0</v>
      </c>
      <c r="BE123" s="35">
        <f t="shared" si="276"/>
        <v>9500000</v>
      </c>
      <c r="BF123" s="35">
        <v>9500000</v>
      </c>
      <c r="BG123" s="35">
        <f t="shared" si="308"/>
        <v>0</v>
      </c>
      <c r="BH123" s="35">
        <f t="shared" si="308"/>
        <v>0</v>
      </c>
      <c r="BI123" s="35">
        <f t="shared" si="308"/>
        <v>0</v>
      </c>
      <c r="BJ123" s="35">
        <f t="shared" si="308"/>
        <v>0</v>
      </c>
      <c r="BK123" s="35">
        <f t="shared" si="308"/>
        <v>0</v>
      </c>
      <c r="BL123" s="35">
        <f t="shared" si="308"/>
        <v>0</v>
      </c>
      <c r="BM123" s="35">
        <f t="shared" si="308"/>
        <v>0</v>
      </c>
      <c r="BN123" s="35">
        <f t="shared" si="277"/>
        <v>9500000</v>
      </c>
      <c r="BO123" s="35">
        <v>9500000</v>
      </c>
      <c r="BP123" s="35">
        <f t="shared" si="309"/>
        <v>0</v>
      </c>
      <c r="BQ123" s="35">
        <f t="shared" si="309"/>
        <v>0</v>
      </c>
      <c r="BR123" s="35">
        <f t="shared" si="309"/>
        <v>0</v>
      </c>
      <c r="BS123" s="35">
        <f t="shared" si="309"/>
        <v>0</v>
      </c>
      <c r="BT123" s="35">
        <f t="shared" si="309"/>
        <v>0</v>
      </c>
      <c r="BU123" s="35">
        <f t="shared" si="309"/>
        <v>0</v>
      </c>
      <c r="BV123" s="35">
        <f t="shared" si="309"/>
        <v>0</v>
      </c>
      <c r="BW123" s="35">
        <f t="shared" si="278"/>
        <v>9500000</v>
      </c>
      <c r="BX123" s="35">
        <f>BW123</f>
        <v>9500000</v>
      </c>
      <c r="BY123" s="35">
        <f t="shared" si="207"/>
        <v>0</v>
      </c>
      <c r="BZ123" s="35"/>
    </row>
    <row r="124" spans="1:78" ht="15.75" hidden="1" outlineLevel="4" thickBot="1" x14ac:dyDescent="0.25">
      <c r="A124" s="37"/>
      <c r="B124" s="38">
        <f t="shared" si="183"/>
        <v>0</v>
      </c>
      <c r="C124" s="39"/>
      <c r="D124" s="41"/>
      <c r="E124" s="41"/>
      <c r="F124" s="41"/>
      <c r="G124" s="41">
        <f t="shared" si="174"/>
        <v>0</v>
      </c>
      <c r="H124" s="40" t="s">
        <v>53</v>
      </c>
      <c r="I124" s="41">
        <v>2</v>
      </c>
      <c r="J124" s="42">
        <v>9500000</v>
      </c>
      <c r="K124" s="42"/>
      <c r="L124" s="42"/>
      <c r="M124" s="42"/>
      <c r="N124" s="42"/>
      <c r="O124" s="42">
        <f t="shared" si="232"/>
        <v>9500000</v>
      </c>
      <c r="P124" s="43">
        <f t="shared" si="175"/>
        <v>9500000</v>
      </c>
      <c r="Q124" s="41">
        <v>2</v>
      </c>
      <c r="R124" s="42">
        <f>9785000-285000</f>
        <v>9500000</v>
      </c>
      <c r="S124" s="42"/>
      <c r="T124" s="42"/>
      <c r="U124" s="42"/>
      <c r="V124" s="42"/>
      <c r="W124" s="42">
        <f t="shared" si="233"/>
        <v>9500000</v>
      </c>
      <c r="X124" s="41"/>
      <c r="Y124" s="42"/>
      <c r="Z124" s="42"/>
      <c r="AA124" s="42"/>
      <c r="AB124" s="42"/>
      <c r="AC124" s="42"/>
      <c r="AD124" s="42">
        <f t="shared" si="273"/>
        <v>0</v>
      </c>
      <c r="AE124" s="42"/>
      <c r="AF124" s="42"/>
      <c r="AG124" s="42"/>
      <c r="AH124" s="42"/>
      <c r="AI124" s="42"/>
      <c r="AJ124" s="42"/>
      <c r="AK124" s="42"/>
      <c r="AL124" s="42"/>
      <c r="AM124" s="42">
        <f t="shared" si="274"/>
        <v>0</v>
      </c>
      <c r="AN124" s="42"/>
      <c r="AO124" s="42"/>
      <c r="AP124" s="42"/>
      <c r="AQ124" s="42"/>
      <c r="AR124" s="42"/>
      <c r="AS124" s="42"/>
      <c r="AT124" s="42"/>
      <c r="AU124" s="42"/>
      <c r="AV124" s="42">
        <f t="shared" si="275"/>
        <v>0</v>
      </c>
      <c r="AW124" s="42"/>
      <c r="AX124" s="42"/>
      <c r="AY124" s="42"/>
      <c r="AZ124" s="42"/>
      <c r="BA124" s="42"/>
      <c r="BB124" s="42"/>
      <c r="BC124" s="42"/>
      <c r="BD124" s="42"/>
      <c r="BE124" s="42">
        <f t="shared" si="276"/>
        <v>0</v>
      </c>
      <c r="BF124" s="42"/>
      <c r="BG124" s="42"/>
      <c r="BH124" s="42"/>
      <c r="BI124" s="42"/>
      <c r="BJ124" s="42"/>
      <c r="BK124" s="42"/>
      <c r="BL124" s="42"/>
      <c r="BM124" s="42"/>
      <c r="BN124" s="42">
        <f t="shared" si="277"/>
        <v>0</v>
      </c>
      <c r="BO124" s="42"/>
      <c r="BP124" s="42"/>
      <c r="BQ124" s="42"/>
      <c r="BR124" s="42"/>
      <c r="BS124" s="42"/>
      <c r="BT124" s="42"/>
      <c r="BU124" s="42"/>
      <c r="BV124" s="42"/>
      <c r="BW124" s="42">
        <f t="shared" si="278"/>
        <v>0</v>
      </c>
      <c r="BX124" s="42"/>
      <c r="BY124" s="42">
        <f t="shared" si="207"/>
        <v>0</v>
      </c>
      <c r="BZ124" s="42"/>
    </row>
    <row r="125" spans="1:78" ht="16.5" outlineLevel="2" thickBot="1" x14ac:dyDescent="0.25">
      <c r="A125" s="25" t="s">
        <v>54</v>
      </c>
      <c r="B125" s="26">
        <f t="shared" si="183"/>
        <v>12</v>
      </c>
      <c r="C125" s="46" t="s">
        <v>55</v>
      </c>
      <c r="D125" s="28">
        <f>SUM(D126,D128,D131,D133,D135,D137,D139)</f>
        <v>165289000</v>
      </c>
      <c r="E125" s="28">
        <f>SUM(E126,E128,E131,E133,E135,E137,E139)</f>
        <v>0</v>
      </c>
      <c r="F125" s="54"/>
      <c r="G125" s="28">
        <f t="shared" si="174"/>
        <v>165289000</v>
      </c>
      <c r="H125" s="51"/>
      <c r="I125" s="28"/>
      <c r="J125" s="27">
        <f>SUM(J126,J128,J131,J133,J135,J137,J139)</f>
        <v>192750000</v>
      </c>
      <c r="K125" s="27">
        <f>SUM(K126,K128,K131,K133,K135,K137,K139)</f>
        <v>0</v>
      </c>
      <c r="L125" s="27">
        <f>SUM(L126,L128,L131,L133,L135,L137,L139)</f>
        <v>0</v>
      </c>
      <c r="M125" s="27">
        <f>SUM(M126,M128,M131,M133,M135,M137,M139)</f>
        <v>0</v>
      </c>
      <c r="N125" s="27">
        <f>SUM(N126,N128,N131,N133,N135,N137,N139)</f>
        <v>0</v>
      </c>
      <c r="O125" s="27">
        <f t="shared" si="232"/>
        <v>192750000</v>
      </c>
      <c r="P125" s="29">
        <f t="shared" si="175"/>
        <v>27461000</v>
      </c>
      <c r="Q125" s="28"/>
      <c r="R125" s="27">
        <f>SUM(R126,R128,R131,R133,R135,R137,R139)</f>
        <v>192125000</v>
      </c>
      <c r="S125" s="27">
        <f>SUM(S126,S128,S131,S133,S135,S137,S139)</f>
        <v>0</v>
      </c>
      <c r="T125" s="27">
        <f>SUM(T126,T128,T131,T133,T135,T137,T139)</f>
        <v>0</v>
      </c>
      <c r="U125" s="27">
        <f>SUM(U126,U128,U131,U133,U135,U137,U139)</f>
        <v>0</v>
      </c>
      <c r="V125" s="27">
        <f>SUM(V126,V128,V131,V133,V135,V137,V139)</f>
        <v>0</v>
      </c>
      <c r="W125" s="27">
        <f t="shared" si="233"/>
        <v>192125000</v>
      </c>
      <c r="X125" s="28"/>
      <c r="Y125" s="27">
        <f>SUM(Y126,Y128,Y131,Y133,Y135,Y137,Y139)</f>
        <v>249000000</v>
      </c>
      <c r="Z125" s="27">
        <f>SUM(Z126,Z128,Z131,Z133,Z135,Z137,Z139)</f>
        <v>0</v>
      </c>
      <c r="AA125" s="27">
        <f>SUM(AA126,AA128,AA131,AA133,AA135,AA137,AA139)</f>
        <v>0</v>
      </c>
      <c r="AB125" s="27">
        <f>SUM(AB126,AB128,AB131,AB133,AB135,AB137,AB139)</f>
        <v>0</v>
      </c>
      <c r="AC125" s="27">
        <f>SUM(AC126,AC128,AC131,AC133,AC135,AC137,AC139)</f>
        <v>0</v>
      </c>
      <c r="AD125" s="27">
        <f t="shared" si="273"/>
        <v>249000000</v>
      </c>
      <c r="AE125" s="27">
        <f t="shared" ref="AE125:AL125" si="310">SUM(AE126,AE128,AE131,AE133,AE135,AE137,AE139)</f>
        <v>249000000</v>
      </c>
      <c r="AF125" s="27">
        <f t="shared" si="310"/>
        <v>0</v>
      </c>
      <c r="AG125" s="27">
        <f t="shared" si="310"/>
        <v>0</v>
      </c>
      <c r="AH125" s="27">
        <f t="shared" si="310"/>
        <v>0</v>
      </c>
      <c r="AI125" s="27">
        <f t="shared" si="310"/>
        <v>0</v>
      </c>
      <c r="AJ125" s="27">
        <f t="shared" si="310"/>
        <v>0</v>
      </c>
      <c r="AK125" s="27">
        <f t="shared" si="310"/>
        <v>0</v>
      </c>
      <c r="AL125" s="27">
        <f t="shared" si="310"/>
        <v>0</v>
      </c>
      <c r="AM125" s="27">
        <f t="shared" si="274"/>
        <v>249000000</v>
      </c>
      <c r="AN125" s="27">
        <f t="shared" ref="AN125:AU125" si="311">SUM(AN126,AN128,AN131,AN133,AN135,AN137,AN139)</f>
        <v>249000000</v>
      </c>
      <c r="AO125" s="27">
        <f t="shared" si="311"/>
        <v>0</v>
      </c>
      <c r="AP125" s="27">
        <f t="shared" si="311"/>
        <v>0</v>
      </c>
      <c r="AQ125" s="27">
        <f t="shared" si="311"/>
        <v>0</v>
      </c>
      <c r="AR125" s="27">
        <f t="shared" si="311"/>
        <v>0</v>
      </c>
      <c r="AS125" s="27">
        <f t="shared" si="311"/>
        <v>0</v>
      </c>
      <c r="AT125" s="27">
        <f t="shared" si="311"/>
        <v>0</v>
      </c>
      <c r="AU125" s="27">
        <f t="shared" si="311"/>
        <v>0</v>
      </c>
      <c r="AV125" s="27">
        <f t="shared" si="275"/>
        <v>249000000</v>
      </c>
      <c r="AW125" s="27">
        <f t="shared" ref="AW125:BD125" si="312">SUM(AW126,AW128,AW131,AW133,AW135,AW137,AW139)</f>
        <v>250200000</v>
      </c>
      <c r="AX125" s="27">
        <f t="shared" si="312"/>
        <v>0</v>
      </c>
      <c r="AY125" s="27">
        <f t="shared" si="312"/>
        <v>0</v>
      </c>
      <c r="AZ125" s="27">
        <f t="shared" si="312"/>
        <v>0</v>
      </c>
      <c r="BA125" s="27">
        <f t="shared" si="312"/>
        <v>0</v>
      </c>
      <c r="BB125" s="27">
        <f t="shared" si="312"/>
        <v>0</v>
      </c>
      <c r="BC125" s="27">
        <f t="shared" si="312"/>
        <v>0</v>
      </c>
      <c r="BD125" s="27">
        <f t="shared" si="312"/>
        <v>0</v>
      </c>
      <c r="BE125" s="27">
        <f t="shared" si="276"/>
        <v>250200000</v>
      </c>
      <c r="BF125" s="27">
        <f t="shared" ref="BF125:BM125" si="313">SUM(BF126,BF128,BF131,BF133,BF135,BF137,BF139)</f>
        <v>250200000</v>
      </c>
      <c r="BG125" s="27">
        <f t="shared" si="313"/>
        <v>0</v>
      </c>
      <c r="BH125" s="27">
        <f t="shared" si="313"/>
        <v>0</v>
      </c>
      <c r="BI125" s="27">
        <f t="shared" si="313"/>
        <v>0</v>
      </c>
      <c r="BJ125" s="27">
        <f t="shared" si="313"/>
        <v>0</v>
      </c>
      <c r="BK125" s="27">
        <f t="shared" si="313"/>
        <v>0</v>
      </c>
      <c r="BL125" s="27">
        <f t="shared" si="313"/>
        <v>0</v>
      </c>
      <c r="BM125" s="27">
        <f t="shared" si="313"/>
        <v>0</v>
      </c>
      <c r="BN125" s="27">
        <f t="shared" si="277"/>
        <v>250200000</v>
      </c>
      <c r="BO125" s="27">
        <f t="shared" ref="BO125:BV125" si="314">SUM(BO126,BO128,BO131,BO133,BO135,BO137,BO139)</f>
        <v>250200000</v>
      </c>
      <c r="BP125" s="27">
        <f t="shared" si="314"/>
        <v>0</v>
      </c>
      <c r="BQ125" s="27">
        <f t="shared" si="314"/>
        <v>0</v>
      </c>
      <c r="BR125" s="27">
        <f t="shared" si="314"/>
        <v>0</v>
      </c>
      <c r="BS125" s="27">
        <f t="shared" si="314"/>
        <v>0</v>
      </c>
      <c r="BT125" s="27">
        <f t="shared" si="314"/>
        <v>0</v>
      </c>
      <c r="BU125" s="27">
        <f t="shared" si="314"/>
        <v>0</v>
      </c>
      <c r="BV125" s="27">
        <f t="shared" si="314"/>
        <v>0</v>
      </c>
      <c r="BW125" s="27">
        <f t="shared" si="278"/>
        <v>250200000</v>
      </c>
      <c r="BX125" s="27">
        <f t="shared" ref="BX125" si="315">SUM(BX126,BX128,BX131,BX133,BX135,BX137,BX139)</f>
        <v>250200000</v>
      </c>
      <c r="BY125" s="27">
        <f t="shared" si="207"/>
        <v>0</v>
      </c>
      <c r="BZ125" s="27"/>
    </row>
    <row r="126" spans="1:78" ht="32.25" outlineLevel="3" collapsed="1" thickBot="1" x14ac:dyDescent="0.25">
      <c r="A126" s="30" t="s">
        <v>56</v>
      </c>
      <c r="B126" s="31">
        <f t="shared" si="183"/>
        <v>15</v>
      </c>
      <c r="C126" s="32" t="s">
        <v>57</v>
      </c>
      <c r="D126" s="34">
        <v>1250000</v>
      </c>
      <c r="E126" s="34"/>
      <c r="F126" s="55"/>
      <c r="G126" s="34">
        <f t="shared" si="174"/>
        <v>1250000</v>
      </c>
      <c r="H126" s="33"/>
      <c r="I126" s="34"/>
      <c r="J126" s="35">
        <f>SUM(J127)</f>
        <v>1250000</v>
      </c>
      <c r="K126" s="35">
        <f>SUM(K127)</f>
        <v>0</v>
      </c>
      <c r="L126" s="35">
        <f>SUM(L127)</f>
        <v>0</v>
      </c>
      <c r="M126" s="35">
        <f>SUM(M127)</f>
        <v>0</v>
      </c>
      <c r="N126" s="35">
        <f>SUM(N127)</f>
        <v>0</v>
      </c>
      <c r="O126" s="35">
        <f t="shared" si="232"/>
        <v>1250000</v>
      </c>
      <c r="P126" s="36">
        <f t="shared" si="175"/>
        <v>0</v>
      </c>
      <c r="Q126" s="34"/>
      <c r="R126" s="35">
        <f>SUM(R127)</f>
        <v>1250000</v>
      </c>
      <c r="S126" s="35">
        <f>SUM(S127)</f>
        <v>0</v>
      </c>
      <c r="T126" s="35">
        <f>SUM(T127)</f>
        <v>0</v>
      </c>
      <c r="U126" s="35">
        <f>SUM(U127)</f>
        <v>0</v>
      </c>
      <c r="V126" s="35">
        <f>SUM(V127)</f>
        <v>0</v>
      </c>
      <c r="W126" s="35">
        <f t="shared" si="233"/>
        <v>1250000</v>
      </c>
      <c r="X126" s="34"/>
      <c r="Y126" s="35">
        <v>1500000</v>
      </c>
      <c r="Z126" s="35">
        <f>SUM(Z127)</f>
        <v>0</v>
      </c>
      <c r="AA126" s="35">
        <f>SUM(AA127)</f>
        <v>0</v>
      </c>
      <c r="AB126" s="35">
        <f>SUM(AB127)</f>
        <v>0</v>
      </c>
      <c r="AC126" s="35">
        <f>SUM(AC127)</f>
        <v>0</v>
      </c>
      <c r="AD126" s="35">
        <f t="shared" si="273"/>
        <v>1500000</v>
      </c>
      <c r="AE126" s="35">
        <v>1500000</v>
      </c>
      <c r="AF126" s="35">
        <f t="shared" ref="AF126:AL126" si="316">SUM(AF127)</f>
        <v>0</v>
      </c>
      <c r="AG126" s="35">
        <f t="shared" si="316"/>
        <v>0</v>
      </c>
      <c r="AH126" s="35">
        <f t="shared" si="316"/>
        <v>0</v>
      </c>
      <c r="AI126" s="35">
        <f t="shared" si="316"/>
        <v>0</v>
      </c>
      <c r="AJ126" s="35">
        <f t="shared" si="316"/>
        <v>0</v>
      </c>
      <c r="AK126" s="35">
        <f t="shared" si="316"/>
        <v>0</v>
      </c>
      <c r="AL126" s="35">
        <f t="shared" si="316"/>
        <v>0</v>
      </c>
      <c r="AM126" s="35">
        <f t="shared" si="274"/>
        <v>1500000</v>
      </c>
      <c r="AN126" s="35">
        <v>1500000</v>
      </c>
      <c r="AO126" s="35">
        <f t="shared" ref="AO126:AU126" si="317">SUM(AO127)</f>
        <v>0</v>
      </c>
      <c r="AP126" s="35">
        <f t="shared" si="317"/>
        <v>0</v>
      </c>
      <c r="AQ126" s="35">
        <f t="shared" si="317"/>
        <v>0</v>
      </c>
      <c r="AR126" s="35">
        <f t="shared" si="317"/>
        <v>0</v>
      </c>
      <c r="AS126" s="35">
        <f t="shared" si="317"/>
        <v>0</v>
      </c>
      <c r="AT126" s="35">
        <f t="shared" si="317"/>
        <v>0</v>
      </c>
      <c r="AU126" s="35">
        <f t="shared" si="317"/>
        <v>0</v>
      </c>
      <c r="AV126" s="35">
        <f t="shared" si="275"/>
        <v>1500000</v>
      </c>
      <c r="AW126" s="35">
        <v>1500000</v>
      </c>
      <c r="AX126" s="35">
        <f t="shared" ref="AX126:BD126" si="318">SUM(AX127)</f>
        <v>0</v>
      </c>
      <c r="AY126" s="35">
        <f t="shared" si="318"/>
        <v>0</v>
      </c>
      <c r="AZ126" s="35">
        <f t="shared" si="318"/>
        <v>0</v>
      </c>
      <c r="BA126" s="35">
        <f t="shared" si="318"/>
        <v>0</v>
      </c>
      <c r="BB126" s="35">
        <f t="shared" si="318"/>
        <v>0</v>
      </c>
      <c r="BC126" s="35">
        <f t="shared" si="318"/>
        <v>0</v>
      </c>
      <c r="BD126" s="35">
        <f t="shared" si="318"/>
        <v>0</v>
      </c>
      <c r="BE126" s="35">
        <f t="shared" si="276"/>
        <v>1500000</v>
      </c>
      <c r="BF126" s="35">
        <v>1500000</v>
      </c>
      <c r="BG126" s="35">
        <f t="shared" ref="BG126:BM126" si="319">SUM(BG127)</f>
        <v>0</v>
      </c>
      <c r="BH126" s="35">
        <f t="shared" si="319"/>
        <v>0</v>
      </c>
      <c r="BI126" s="35">
        <f t="shared" si="319"/>
        <v>0</v>
      </c>
      <c r="BJ126" s="35">
        <f t="shared" si="319"/>
        <v>0</v>
      </c>
      <c r="BK126" s="35">
        <f t="shared" si="319"/>
        <v>0</v>
      </c>
      <c r="BL126" s="35">
        <f t="shared" si="319"/>
        <v>0</v>
      </c>
      <c r="BM126" s="35">
        <f t="shared" si="319"/>
        <v>0</v>
      </c>
      <c r="BN126" s="35">
        <f t="shared" si="277"/>
        <v>1500000</v>
      </c>
      <c r="BO126" s="35">
        <v>1500000</v>
      </c>
      <c r="BP126" s="35">
        <f t="shared" ref="BP126:BV126" si="320">SUM(BP127)</f>
        <v>0</v>
      </c>
      <c r="BQ126" s="35">
        <f t="shared" si="320"/>
        <v>0</v>
      </c>
      <c r="BR126" s="35">
        <f t="shared" si="320"/>
        <v>0</v>
      </c>
      <c r="BS126" s="35">
        <f t="shared" si="320"/>
        <v>0</v>
      </c>
      <c r="BT126" s="35">
        <f t="shared" si="320"/>
        <v>0</v>
      </c>
      <c r="BU126" s="35">
        <f t="shared" si="320"/>
        <v>0</v>
      </c>
      <c r="BV126" s="35">
        <f t="shared" si="320"/>
        <v>0</v>
      </c>
      <c r="BW126" s="35">
        <f t="shared" si="278"/>
        <v>1500000</v>
      </c>
      <c r="BX126" s="35">
        <f>BW126</f>
        <v>1500000</v>
      </c>
      <c r="BY126" s="35">
        <f t="shared" si="207"/>
        <v>0</v>
      </c>
      <c r="BZ126" s="35"/>
    </row>
    <row r="127" spans="1:78" ht="15.75" hidden="1" outlineLevel="4" thickBot="1" x14ac:dyDescent="0.25">
      <c r="A127" s="37"/>
      <c r="B127" s="38">
        <f t="shared" si="183"/>
        <v>0</v>
      </c>
      <c r="C127" s="39"/>
      <c r="D127" s="41"/>
      <c r="E127" s="41"/>
      <c r="F127" s="41"/>
      <c r="G127" s="41">
        <f t="shared" si="174"/>
        <v>0</v>
      </c>
      <c r="H127" s="40" t="s">
        <v>40</v>
      </c>
      <c r="I127" s="41">
        <v>12</v>
      </c>
      <c r="J127" s="42">
        <v>1250000</v>
      </c>
      <c r="K127" s="42"/>
      <c r="L127" s="42"/>
      <c r="M127" s="42"/>
      <c r="N127" s="42"/>
      <c r="O127" s="42">
        <f t="shared" si="232"/>
        <v>1250000</v>
      </c>
      <c r="P127" s="43">
        <f t="shared" si="175"/>
        <v>1250000</v>
      </c>
      <c r="Q127" s="41">
        <v>12</v>
      </c>
      <c r="R127" s="42">
        <f>1500000-250000</f>
        <v>1250000</v>
      </c>
      <c r="S127" s="42"/>
      <c r="T127" s="42"/>
      <c r="U127" s="42"/>
      <c r="V127" s="42"/>
      <c r="W127" s="42">
        <f t="shared" si="233"/>
        <v>1250000</v>
      </c>
      <c r="X127" s="41"/>
      <c r="Y127" s="42"/>
      <c r="Z127" s="42"/>
      <c r="AA127" s="42"/>
      <c r="AB127" s="42"/>
      <c r="AC127" s="42"/>
      <c r="AD127" s="42">
        <f t="shared" si="273"/>
        <v>0</v>
      </c>
      <c r="AE127" s="42"/>
      <c r="AF127" s="42"/>
      <c r="AG127" s="42"/>
      <c r="AH127" s="42"/>
      <c r="AI127" s="42"/>
      <c r="AJ127" s="42"/>
      <c r="AK127" s="42"/>
      <c r="AL127" s="42"/>
      <c r="AM127" s="42">
        <f t="shared" si="274"/>
        <v>0</v>
      </c>
      <c r="AN127" s="42"/>
      <c r="AO127" s="42"/>
      <c r="AP127" s="42"/>
      <c r="AQ127" s="42"/>
      <c r="AR127" s="42"/>
      <c r="AS127" s="42"/>
      <c r="AT127" s="42"/>
      <c r="AU127" s="42"/>
      <c r="AV127" s="42">
        <f t="shared" si="275"/>
        <v>0</v>
      </c>
      <c r="AW127" s="42"/>
      <c r="AX127" s="42"/>
      <c r="AY127" s="42"/>
      <c r="AZ127" s="42"/>
      <c r="BA127" s="42"/>
      <c r="BB127" s="42"/>
      <c r="BC127" s="42"/>
      <c r="BD127" s="42"/>
      <c r="BE127" s="42">
        <f t="shared" si="276"/>
        <v>0</v>
      </c>
      <c r="BF127" s="42"/>
      <c r="BG127" s="42"/>
      <c r="BH127" s="42"/>
      <c r="BI127" s="42"/>
      <c r="BJ127" s="42"/>
      <c r="BK127" s="42"/>
      <c r="BL127" s="42"/>
      <c r="BM127" s="42"/>
      <c r="BN127" s="42">
        <f t="shared" si="277"/>
        <v>0</v>
      </c>
      <c r="BO127" s="42"/>
      <c r="BP127" s="42"/>
      <c r="BQ127" s="42"/>
      <c r="BR127" s="42"/>
      <c r="BS127" s="42"/>
      <c r="BT127" s="42"/>
      <c r="BU127" s="42"/>
      <c r="BV127" s="42"/>
      <c r="BW127" s="42">
        <f t="shared" si="278"/>
        <v>0</v>
      </c>
      <c r="BX127" s="42"/>
      <c r="BY127" s="42">
        <f t="shared" si="207"/>
        <v>0</v>
      </c>
      <c r="BZ127" s="42"/>
    </row>
    <row r="128" spans="1:78" ht="32.25" outlineLevel="3" collapsed="1" thickBot="1" x14ac:dyDescent="0.25">
      <c r="A128" s="30" t="s">
        <v>58</v>
      </c>
      <c r="B128" s="31">
        <f t="shared" si="183"/>
        <v>15</v>
      </c>
      <c r="C128" s="32" t="s">
        <v>59</v>
      </c>
      <c r="D128" s="34">
        <v>32850000</v>
      </c>
      <c r="E128" s="34"/>
      <c r="F128" s="55"/>
      <c r="G128" s="34">
        <f t="shared" si="174"/>
        <v>32850000</v>
      </c>
      <c r="H128" s="33"/>
      <c r="I128" s="34"/>
      <c r="J128" s="35">
        <f>SUM(J129:J130)</f>
        <v>36500000</v>
      </c>
      <c r="K128" s="35">
        <f>SUM(K129:K130)</f>
        <v>0</v>
      </c>
      <c r="L128" s="35">
        <f>SUM(L129:L130)</f>
        <v>0</v>
      </c>
      <c r="M128" s="35">
        <f>SUM(M129:M130)</f>
        <v>0</v>
      </c>
      <c r="N128" s="35">
        <f>SUM(N129:N130)</f>
        <v>0</v>
      </c>
      <c r="O128" s="35">
        <f t="shared" si="232"/>
        <v>36500000</v>
      </c>
      <c r="P128" s="36">
        <f t="shared" si="175"/>
        <v>3650000</v>
      </c>
      <c r="Q128" s="34"/>
      <c r="R128" s="35">
        <f>SUM(R129:R130)</f>
        <v>36500000</v>
      </c>
      <c r="S128" s="35">
        <f>SUM(S129:S130)</f>
        <v>0</v>
      </c>
      <c r="T128" s="35">
        <f>SUM(T129:T130)</f>
        <v>0</v>
      </c>
      <c r="U128" s="35">
        <f>SUM(U129:U130)</f>
        <v>0</v>
      </c>
      <c r="V128" s="35">
        <f>SUM(V129:V130)</f>
        <v>0</v>
      </c>
      <c r="W128" s="35">
        <f t="shared" si="233"/>
        <v>36500000</v>
      </c>
      <c r="X128" s="34"/>
      <c r="Y128" s="35">
        <v>60000000</v>
      </c>
      <c r="Z128" s="35">
        <f>SUM(Z129:Z130)</f>
        <v>0</v>
      </c>
      <c r="AA128" s="35">
        <f>SUM(AA129:AA130)</f>
        <v>0</v>
      </c>
      <c r="AB128" s="35">
        <f>SUM(AB129:AB130)</f>
        <v>0</v>
      </c>
      <c r="AC128" s="35">
        <f>SUM(AC129:AC130)</f>
        <v>0</v>
      </c>
      <c r="AD128" s="35">
        <f t="shared" si="273"/>
        <v>60000000</v>
      </c>
      <c r="AE128" s="35">
        <v>60000000</v>
      </c>
      <c r="AF128" s="35">
        <f t="shared" ref="AF128:AL128" si="321">SUM(AF129:AF130)</f>
        <v>0</v>
      </c>
      <c r="AG128" s="35">
        <f t="shared" si="321"/>
        <v>0</v>
      </c>
      <c r="AH128" s="35">
        <f t="shared" si="321"/>
        <v>0</v>
      </c>
      <c r="AI128" s="35">
        <f t="shared" si="321"/>
        <v>0</v>
      </c>
      <c r="AJ128" s="35">
        <f t="shared" si="321"/>
        <v>0</v>
      </c>
      <c r="AK128" s="35">
        <f t="shared" si="321"/>
        <v>0</v>
      </c>
      <c r="AL128" s="35">
        <f t="shared" si="321"/>
        <v>0</v>
      </c>
      <c r="AM128" s="35">
        <f t="shared" si="274"/>
        <v>60000000</v>
      </c>
      <c r="AN128" s="35">
        <v>60000000</v>
      </c>
      <c r="AO128" s="35">
        <f t="shared" ref="AO128:AU128" si="322">SUM(AO129:AO130)</f>
        <v>0</v>
      </c>
      <c r="AP128" s="35">
        <f t="shared" si="322"/>
        <v>0</v>
      </c>
      <c r="AQ128" s="35">
        <f t="shared" si="322"/>
        <v>0</v>
      </c>
      <c r="AR128" s="35">
        <f t="shared" si="322"/>
        <v>0</v>
      </c>
      <c r="AS128" s="35">
        <f t="shared" si="322"/>
        <v>0</v>
      </c>
      <c r="AT128" s="35">
        <f t="shared" si="322"/>
        <v>0</v>
      </c>
      <c r="AU128" s="35">
        <f t="shared" si="322"/>
        <v>0</v>
      </c>
      <c r="AV128" s="35">
        <f t="shared" si="275"/>
        <v>60000000</v>
      </c>
      <c r="AW128" s="35">
        <v>60000000</v>
      </c>
      <c r="AX128" s="35">
        <f t="shared" ref="AX128:BD128" si="323">SUM(AX129:AX130)</f>
        <v>0</v>
      </c>
      <c r="AY128" s="35">
        <f t="shared" si="323"/>
        <v>0</v>
      </c>
      <c r="AZ128" s="35">
        <f t="shared" si="323"/>
        <v>0</v>
      </c>
      <c r="BA128" s="35">
        <f t="shared" si="323"/>
        <v>0</v>
      </c>
      <c r="BB128" s="35">
        <f t="shared" si="323"/>
        <v>0</v>
      </c>
      <c r="BC128" s="35">
        <f t="shared" si="323"/>
        <v>0</v>
      </c>
      <c r="BD128" s="35">
        <f t="shared" si="323"/>
        <v>0</v>
      </c>
      <c r="BE128" s="35">
        <f t="shared" si="276"/>
        <v>60000000</v>
      </c>
      <c r="BF128" s="35">
        <v>60000000</v>
      </c>
      <c r="BG128" s="35">
        <f t="shared" ref="BG128:BM128" si="324">SUM(BG129:BG130)</f>
        <v>0</v>
      </c>
      <c r="BH128" s="35">
        <f t="shared" si="324"/>
        <v>0</v>
      </c>
      <c r="BI128" s="35">
        <f t="shared" si="324"/>
        <v>0</v>
      </c>
      <c r="BJ128" s="35">
        <f t="shared" si="324"/>
        <v>0</v>
      </c>
      <c r="BK128" s="35">
        <f t="shared" si="324"/>
        <v>0</v>
      </c>
      <c r="BL128" s="35">
        <f t="shared" si="324"/>
        <v>0</v>
      </c>
      <c r="BM128" s="35">
        <f t="shared" si="324"/>
        <v>0</v>
      </c>
      <c r="BN128" s="35">
        <f t="shared" si="277"/>
        <v>60000000</v>
      </c>
      <c r="BO128" s="35">
        <v>60000000</v>
      </c>
      <c r="BP128" s="35">
        <f t="shared" ref="BP128:BV128" si="325">SUM(BP129:BP130)</f>
        <v>0</v>
      </c>
      <c r="BQ128" s="35">
        <f t="shared" si="325"/>
        <v>0</v>
      </c>
      <c r="BR128" s="35">
        <f t="shared" si="325"/>
        <v>0</v>
      </c>
      <c r="BS128" s="35">
        <f t="shared" si="325"/>
        <v>0</v>
      </c>
      <c r="BT128" s="35">
        <f t="shared" si="325"/>
        <v>0</v>
      </c>
      <c r="BU128" s="35">
        <f t="shared" si="325"/>
        <v>0</v>
      </c>
      <c r="BV128" s="35">
        <f t="shared" si="325"/>
        <v>0</v>
      </c>
      <c r="BW128" s="35">
        <f t="shared" si="278"/>
        <v>60000000</v>
      </c>
      <c r="BX128" s="35">
        <f>BW128</f>
        <v>60000000</v>
      </c>
      <c r="BY128" s="35">
        <f t="shared" si="207"/>
        <v>0</v>
      </c>
      <c r="BZ128" s="35"/>
    </row>
    <row r="129" spans="1:78" ht="15.75" hidden="1" outlineLevel="4" thickBot="1" x14ac:dyDescent="0.25">
      <c r="A129" s="37"/>
      <c r="B129" s="38">
        <f t="shared" si="183"/>
        <v>0</v>
      </c>
      <c r="C129" s="39"/>
      <c r="D129" s="41"/>
      <c r="E129" s="41"/>
      <c r="F129" s="41"/>
      <c r="G129" s="41">
        <f t="shared" si="174"/>
        <v>0</v>
      </c>
      <c r="H129" s="40" t="s">
        <v>40</v>
      </c>
      <c r="I129" s="41">
        <v>12</v>
      </c>
      <c r="J129" s="42">
        <v>14334000</v>
      </c>
      <c r="K129" s="42"/>
      <c r="L129" s="42"/>
      <c r="M129" s="42"/>
      <c r="N129" s="42"/>
      <c r="O129" s="42">
        <f t="shared" si="232"/>
        <v>14334000</v>
      </c>
      <c r="P129" s="43">
        <f t="shared" si="175"/>
        <v>14334000</v>
      </c>
      <c r="Q129" s="41">
        <v>12</v>
      </c>
      <c r="R129" s="42">
        <f>20000000-5666000</f>
        <v>14334000</v>
      </c>
      <c r="S129" s="42"/>
      <c r="T129" s="42"/>
      <c r="U129" s="42"/>
      <c r="V129" s="42"/>
      <c r="W129" s="42">
        <f t="shared" si="233"/>
        <v>14334000</v>
      </c>
      <c r="X129" s="41"/>
      <c r="Y129" s="42"/>
      <c r="Z129" s="42"/>
      <c r="AA129" s="42"/>
      <c r="AB129" s="42"/>
      <c r="AC129" s="42"/>
      <c r="AD129" s="42">
        <f t="shared" si="273"/>
        <v>0</v>
      </c>
      <c r="AE129" s="42"/>
      <c r="AF129" s="42"/>
      <c r="AG129" s="42"/>
      <c r="AH129" s="42"/>
      <c r="AI129" s="42"/>
      <c r="AJ129" s="42"/>
      <c r="AK129" s="42"/>
      <c r="AL129" s="42"/>
      <c r="AM129" s="42">
        <f t="shared" si="274"/>
        <v>0</v>
      </c>
      <c r="AN129" s="42"/>
      <c r="AO129" s="42"/>
      <c r="AP129" s="42"/>
      <c r="AQ129" s="42"/>
      <c r="AR129" s="42"/>
      <c r="AS129" s="42"/>
      <c r="AT129" s="42"/>
      <c r="AU129" s="42"/>
      <c r="AV129" s="42">
        <f t="shared" si="275"/>
        <v>0</v>
      </c>
      <c r="AW129" s="42"/>
      <c r="AX129" s="42"/>
      <c r="AY129" s="42"/>
      <c r="AZ129" s="42"/>
      <c r="BA129" s="42"/>
      <c r="BB129" s="42"/>
      <c r="BC129" s="42"/>
      <c r="BD129" s="42"/>
      <c r="BE129" s="42">
        <f t="shared" si="276"/>
        <v>0</v>
      </c>
      <c r="BF129" s="42"/>
      <c r="BG129" s="42"/>
      <c r="BH129" s="42"/>
      <c r="BI129" s="42"/>
      <c r="BJ129" s="42"/>
      <c r="BK129" s="42"/>
      <c r="BL129" s="42"/>
      <c r="BM129" s="42"/>
      <c r="BN129" s="42">
        <f t="shared" si="277"/>
        <v>0</v>
      </c>
      <c r="BO129" s="42"/>
      <c r="BP129" s="42"/>
      <c r="BQ129" s="42"/>
      <c r="BR129" s="42"/>
      <c r="BS129" s="42"/>
      <c r="BT129" s="42"/>
      <c r="BU129" s="42"/>
      <c r="BV129" s="42"/>
      <c r="BW129" s="42">
        <f t="shared" si="278"/>
        <v>0</v>
      </c>
      <c r="BX129" s="42"/>
      <c r="BY129" s="42">
        <f t="shared" si="207"/>
        <v>0</v>
      </c>
      <c r="BZ129" s="42"/>
    </row>
    <row r="130" spans="1:78" ht="15.75" hidden="1" outlineLevel="4" thickBot="1" x14ac:dyDescent="0.25">
      <c r="A130" s="37"/>
      <c r="B130" s="38">
        <f t="shared" si="183"/>
        <v>0</v>
      </c>
      <c r="C130" s="39"/>
      <c r="D130" s="41"/>
      <c r="E130" s="41"/>
      <c r="F130" s="41"/>
      <c r="G130" s="41">
        <f t="shared" si="174"/>
        <v>0</v>
      </c>
      <c r="H130" s="40" t="s">
        <v>26</v>
      </c>
      <c r="I130" s="41">
        <v>9</v>
      </c>
      <c r="J130" s="42">
        <v>22166000</v>
      </c>
      <c r="K130" s="42"/>
      <c r="L130" s="42"/>
      <c r="M130" s="42"/>
      <c r="N130" s="42"/>
      <c r="O130" s="42">
        <f t="shared" si="232"/>
        <v>22166000</v>
      </c>
      <c r="P130" s="43">
        <f t="shared" si="175"/>
        <v>22166000</v>
      </c>
      <c r="Q130" s="41">
        <v>9</v>
      </c>
      <c r="R130" s="42">
        <f>40000000-17834000</f>
        <v>22166000</v>
      </c>
      <c r="S130" s="42"/>
      <c r="T130" s="42"/>
      <c r="U130" s="42"/>
      <c r="V130" s="42"/>
      <c r="W130" s="42">
        <f t="shared" si="233"/>
        <v>22166000</v>
      </c>
      <c r="X130" s="41"/>
      <c r="Y130" s="42"/>
      <c r="Z130" s="42"/>
      <c r="AA130" s="42"/>
      <c r="AB130" s="42"/>
      <c r="AC130" s="42"/>
      <c r="AD130" s="42">
        <f t="shared" si="273"/>
        <v>0</v>
      </c>
      <c r="AE130" s="42"/>
      <c r="AF130" s="42"/>
      <c r="AG130" s="42"/>
      <c r="AH130" s="42"/>
      <c r="AI130" s="42"/>
      <c r="AJ130" s="42"/>
      <c r="AK130" s="42"/>
      <c r="AL130" s="42"/>
      <c r="AM130" s="42">
        <f t="shared" si="274"/>
        <v>0</v>
      </c>
      <c r="AN130" s="42"/>
      <c r="AO130" s="42"/>
      <c r="AP130" s="42"/>
      <c r="AQ130" s="42"/>
      <c r="AR130" s="42"/>
      <c r="AS130" s="42"/>
      <c r="AT130" s="42"/>
      <c r="AU130" s="42"/>
      <c r="AV130" s="42">
        <f t="shared" si="275"/>
        <v>0</v>
      </c>
      <c r="AW130" s="42"/>
      <c r="AX130" s="42"/>
      <c r="AY130" s="42"/>
      <c r="AZ130" s="42"/>
      <c r="BA130" s="42"/>
      <c r="BB130" s="42"/>
      <c r="BC130" s="42"/>
      <c r="BD130" s="42"/>
      <c r="BE130" s="42">
        <f t="shared" si="276"/>
        <v>0</v>
      </c>
      <c r="BF130" s="42"/>
      <c r="BG130" s="42"/>
      <c r="BH130" s="42"/>
      <c r="BI130" s="42"/>
      <c r="BJ130" s="42"/>
      <c r="BK130" s="42"/>
      <c r="BL130" s="42"/>
      <c r="BM130" s="42"/>
      <c r="BN130" s="42">
        <f t="shared" si="277"/>
        <v>0</v>
      </c>
      <c r="BO130" s="42"/>
      <c r="BP130" s="42"/>
      <c r="BQ130" s="42"/>
      <c r="BR130" s="42"/>
      <c r="BS130" s="42"/>
      <c r="BT130" s="42"/>
      <c r="BU130" s="42"/>
      <c r="BV130" s="42"/>
      <c r="BW130" s="42">
        <f t="shared" si="278"/>
        <v>0</v>
      </c>
      <c r="BX130" s="42"/>
      <c r="BY130" s="42">
        <f t="shared" si="207"/>
        <v>0</v>
      </c>
      <c r="BZ130" s="42"/>
    </row>
    <row r="131" spans="1:78" ht="16.5" outlineLevel="3" collapsed="1" thickBot="1" x14ac:dyDescent="0.25">
      <c r="A131" s="30" t="s">
        <v>60</v>
      </c>
      <c r="B131" s="31">
        <f t="shared" si="183"/>
        <v>15</v>
      </c>
      <c r="C131" s="32" t="s">
        <v>61</v>
      </c>
      <c r="D131" s="34">
        <v>1875000</v>
      </c>
      <c r="E131" s="34"/>
      <c r="F131" s="55"/>
      <c r="G131" s="34">
        <f t="shared" si="174"/>
        <v>1875000</v>
      </c>
      <c r="H131" s="33"/>
      <c r="I131" s="34"/>
      <c r="J131" s="35">
        <f>SUM(J132)</f>
        <v>2500000</v>
      </c>
      <c r="K131" s="35">
        <f>SUM(K132)</f>
        <v>0</v>
      </c>
      <c r="L131" s="35">
        <f>SUM(L132)</f>
        <v>0</v>
      </c>
      <c r="M131" s="35">
        <f>SUM(M132)</f>
        <v>0</v>
      </c>
      <c r="N131" s="35">
        <f>SUM(N132)</f>
        <v>0</v>
      </c>
      <c r="O131" s="35">
        <f t="shared" si="232"/>
        <v>2500000</v>
      </c>
      <c r="P131" s="36">
        <f t="shared" si="175"/>
        <v>625000</v>
      </c>
      <c r="Q131" s="34"/>
      <c r="R131" s="35">
        <f>SUM(R132)</f>
        <v>1875000</v>
      </c>
      <c r="S131" s="35">
        <f>SUM(S132)</f>
        <v>0</v>
      </c>
      <c r="T131" s="35">
        <f>SUM(T132)</f>
        <v>0</v>
      </c>
      <c r="U131" s="35">
        <f>SUM(U132)</f>
        <v>0</v>
      </c>
      <c r="V131" s="35">
        <f>SUM(V132)</f>
        <v>0</v>
      </c>
      <c r="W131" s="35">
        <f t="shared" si="233"/>
        <v>1875000</v>
      </c>
      <c r="X131" s="34"/>
      <c r="Y131" s="35">
        <v>3000000</v>
      </c>
      <c r="Z131" s="35">
        <f>SUM(Z132)</f>
        <v>0</v>
      </c>
      <c r="AA131" s="35">
        <f>SUM(AA132)</f>
        <v>0</v>
      </c>
      <c r="AB131" s="35">
        <f>SUM(AB132)</f>
        <v>0</v>
      </c>
      <c r="AC131" s="35">
        <f>SUM(AC132)</f>
        <v>0</v>
      </c>
      <c r="AD131" s="35">
        <f t="shared" si="273"/>
        <v>3000000</v>
      </c>
      <c r="AE131" s="35">
        <v>3000000</v>
      </c>
      <c r="AF131" s="35">
        <f t="shared" ref="AF131:AL131" si="326">SUM(AF132)</f>
        <v>0</v>
      </c>
      <c r="AG131" s="35">
        <f t="shared" si="326"/>
        <v>0</v>
      </c>
      <c r="AH131" s="35">
        <f t="shared" si="326"/>
        <v>0</v>
      </c>
      <c r="AI131" s="35">
        <f t="shared" si="326"/>
        <v>0</v>
      </c>
      <c r="AJ131" s="35">
        <f t="shared" si="326"/>
        <v>0</v>
      </c>
      <c r="AK131" s="35">
        <f t="shared" si="326"/>
        <v>0</v>
      </c>
      <c r="AL131" s="35">
        <f t="shared" si="326"/>
        <v>0</v>
      </c>
      <c r="AM131" s="35">
        <f t="shared" si="274"/>
        <v>3000000</v>
      </c>
      <c r="AN131" s="35">
        <v>3000000</v>
      </c>
      <c r="AO131" s="35">
        <f t="shared" ref="AO131:AU131" si="327">SUM(AO132)</f>
        <v>0</v>
      </c>
      <c r="AP131" s="35">
        <f t="shared" si="327"/>
        <v>0</v>
      </c>
      <c r="AQ131" s="35">
        <f t="shared" si="327"/>
        <v>0</v>
      </c>
      <c r="AR131" s="35">
        <f t="shared" si="327"/>
        <v>0</v>
      </c>
      <c r="AS131" s="35">
        <f t="shared" si="327"/>
        <v>0</v>
      </c>
      <c r="AT131" s="35">
        <f t="shared" si="327"/>
        <v>0</v>
      </c>
      <c r="AU131" s="35">
        <f t="shared" si="327"/>
        <v>0</v>
      </c>
      <c r="AV131" s="35">
        <f t="shared" si="275"/>
        <v>3000000</v>
      </c>
      <c r="AW131" s="35">
        <v>3000000</v>
      </c>
      <c r="AX131" s="35">
        <f t="shared" ref="AX131:BD131" si="328">SUM(AX132)</f>
        <v>0</v>
      </c>
      <c r="AY131" s="35">
        <f t="shared" si="328"/>
        <v>0</v>
      </c>
      <c r="AZ131" s="35">
        <f t="shared" si="328"/>
        <v>0</v>
      </c>
      <c r="BA131" s="35">
        <f t="shared" si="328"/>
        <v>0</v>
      </c>
      <c r="BB131" s="35">
        <f t="shared" si="328"/>
        <v>0</v>
      </c>
      <c r="BC131" s="35">
        <f t="shared" si="328"/>
        <v>0</v>
      </c>
      <c r="BD131" s="35">
        <f t="shared" si="328"/>
        <v>0</v>
      </c>
      <c r="BE131" s="35">
        <f t="shared" si="276"/>
        <v>3000000</v>
      </c>
      <c r="BF131" s="35">
        <v>3000000</v>
      </c>
      <c r="BG131" s="35">
        <f t="shared" ref="BG131:BM131" si="329">SUM(BG132)</f>
        <v>0</v>
      </c>
      <c r="BH131" s="35">
        <f t="shared" si="329"/>
        <v>0</v>
      </c>
      <c r="BI131" s="35">
        <f t="shared" si="329"/>
        <v>0</v>
      </c>
      <c r="BJ131" s="35">
        <f t="shared" si="329"/>
        <v>0</v>
      </c>
      <c r="BK131" s="35">
        <f t="shared" si="329"/>
        <v>0</v>
      </c>
      <c r="BL131" s="35">
        <f t="shared" si="329"/>
        <v>0</v>
      </c>
      <c r="BM131" s="35">
        <f t="shared" si="329"/>
        <v>0</v>
      </c>
      <c r="BN131" s="35">
        <f t="shared" si="277"/>
        <v>3000000</v>
      </c>
      <c r="BO131" s="35">
        <v>3000000</v>
      </c>
      <c r="BP131" s="35">
        <f t="shared" ref="BP131:BV131" si="330">SUM(BP132)</f>
        <v>0</v>
      </c>
      <c r="BQ131" s="35">
        <f t="shared" si="330"/>
        <v>0</v>
      </c>
      <c r="BR131" s="35">
        <f t="shared" si="330"/>
        <v>0</v>
      </c>
      <c r="BS131" s="35">
        <f t="shared" si="330"/>
        <v>0</v>
      </c>
      <c r="BT131" s="35">
        <f t="shared" si="330"/>
        <v>0</v>
      </c>
      <c r="BU131" s="35">
        <f t="shared" si="330"/>
        <v>0</v>
      </c>
      <c r="BV131" s="35">
        <f t="shared" si="330"/>
        <v>0</v>
      </c>
      <c r="BW131" s="35">
        <f t="shared" si="278"/>
        <v>3000000</v>
      </c>
      <c r="BX131" s="35">
        <f>BW131</f>
        <v>3000000</v>
      </c>
      <c r="BY131" s="35">
        <f t="shared" si="207"/>
        <v>0</v>
      </c>
      <c r="BZ131" s="35"/>
    </row>
    <row r="132" spans="1:78" ht="15.75" hidden="1" outlineLevel="4" thickBot="1" x14ac:dyDescent="0.25">
      <c r="A132" s="37"/>
      <c r="B132" s="38">
        <f t="shared" si="183"/>
        <v>0</v>
      </c>
      <c r="C132" s="39"/>
      <c r="D132" s="41"/>
      <c r="E132" s="41"/>
      <c r="F132" s="41"/>
      <c r="G132" s="41">
        <f t="shared" si="174"/>
        <v>0</v>
      </c>
      <c r="H132" s="40" t="s">
        <v>40</v>
      </c>
      <c r="I132" s="41">
        <v>12</v>
      </c>
      <c r="J132" s="42">
        <v>2500000</v>
      </c>
      <c r="K132" s="42"/>
      <c r="L132" s="42"/>
      <c r="M132" s="42"/>
      <c r="N132" s="42"/>
      <c r="O132" s="42">
        <f t="shared" si="232"/>
        <v>2500000</v>
      </c>
      <c r="P132" s="43">
        <f t="shared" si="175"/>
        <v>2500000</v>
      </c>
      <c r="Q132" s="41">
        <v>12</v>
      </c>
      <c r="R132" s="42">
        <v>1875000</v>
      </c>
      <c r="S132" s="42"/>
      <c r="T132" s="42"/>
      <c r="U132" s="42"/>
      <c r="V132" s="42"/>
      <c r="W132" s="42">
        <f t="shared" si="233"/>
        <v>1875000</v>
      </c>
      <c r="X132" s="41"/>
      <c r="Y132" s="42"/>
      <c r="Z132" s="42"/>
      <c r="AA132" s="42"/>
      <c r="AB132" s="42"/>
      <c r="AC132" s="42"/>
      <c r="AD132" s="42">
        <f t="shared" si="273"/>
        <v>0</v>
      </c>
      <c r="AE132" s="42"/>
      <c r="AF132" s="42"/>
      <c r="AG132" s="42"/>
      <c r="AH132" s="42"/>
      <c r="AI132" s="42"/>
      <c r="AJ132" s="42"/>
      <c r="AK132" s="42"/>
      <c r="AL132" s="42"/>
      <c r="AM132" s="42">
        <f t="shared" si="274"/>
        <v>0</v>
      </c>
      <c r="AN132" s="42"/>
      <c r="AO132" s="42"/>
      <c r="AP132" s="42"/>
      <c r="AQ132" s="42"/>
      <c r="AR132" s="42"/>
      <c r="AS132" s="42"/>
      <c r="AT132" s="42"/>
      <c r="AU132" s="42"/>
      <c r="AV132" s="42">
        <f t="shared" si="275"/>
        <v>0</v>
      </c>
      <c r="AW132" s="42"/>
      <c r="AX132" s="42"/>
      <c r="AY132" s="42"/>
      <c r="AZ132" s="42"/>
      <c r="BA132" s="42"/>
      <c r="BB132" s="42"/>
      <c r="BC132" s="42"/>
      <c r="BD132" s="42"/>
      <c r="BE132" s="42">
        <f t="shared" si="276"/>
        <v>0</v>
      </c>
      <c r="BF132" s="42"/>
      <c r="BG132" s="42"/>
      <c r="BH132" s="42"/>
      <c r="BI132" s="42"/>
      <c r="BJ132" s="42"/>
      <c r="BK132" s="42"/>
      <c r="BL132" s="42"/>
      <c r="BM132" s="42"/>
      <c r="BN132" s="42">
        <f t="shared" si="277"/>
        <v>0</v>
      </c>
      <c r="BO132" s="42"/>
      <c r="BP132" s="42"/>
      <c r="BQ132" s="42"/>
      <c r="BR132" s="42"/>
      <c r="BS132" s="42"/>
      <c r="BT132" s="42"/>
      <c r="BU132" s="42"/>
      <c r="BV132" s="42"/>
      <c r="BW132" s="42">
        <f t="shared" si="278"/>
        <v>0</v>
      </c>
      <c r="BX132" s="42"/>
      <c r="BY132" s="42">
        <f t="shared" si="207"/>
        <v>0</v>
      </c>
      <c r="BZ132" s="42"/>
    </row>
    <row r="133" spans="1:78" ht="16.5" outlineLevel="3" collapsed="1" thickBot="1" x14ac:dyDescent="0.25">
      <c r="A133" s="30" t="s">
        <v>62</v>
      </c>
      <c r="B133" s="31">
        <f t="shared" si="183"/>
        <v>15</v>
      </c>
      <c r="C133" s="32" t="s">
        <v>63</v>
      </c>
      <c r="D133" s="34">
        <v>40000000</v>
      </c>
      <c r="E133" s="34"/>
      <c r="F133" s="55"/>
      <c r="G133" s="34">
        <f t="shared" ref="G133:G157" si="331">D133-E133</f>
        <v>40000000</v>
      </c>
      <c r="H133" s="33"/>
      <c r="I133" s="34"/>
      <c r="J133" s="35">
        <f>SUM(J134)</f>
        <v>40000000</v>
      </c>
      <c r="K133" s="35">
        <f>SUM(K134)</f>
        <v>0</v>
      </c>
      <c r="L133" s="35">
        <f>SUM(L134)</f>
        <v>0</v>
      </c>
      <c r="M133" s="35">
        <f>SUM(M134)</f>
        <v>0</v>
      </c>
      <c r="N133" s="35">
        <f>SUM(N134)</f>
        <v>0</v>
      </c>
      <c r="O133" s="35">
        <f t="shared" si="232"/>
        <v>40000000</v>
      </c>
      <c r="P133" s="36">
        <f t="shared" ref="P133:P157" si="332">O133-D133</f>
        <v>0</v>
      </c>
      <c r="Q133" s="34"/>
      <c r="R133" s="35">
        <f>SUM(R134)</f>
        <v>40000000</v>
      </c>
      <c r="S133" s="35">
        <f>SUM(S134)</f>
        <v>0</v>
      </c>
      <c r="T133" s="35">
        <f>SUM(T134)</f>
        <v>0</v>
      </c>
      <c r="U133" s="35">
        <f>SUM(U134)</f>
        <v>0</v>
      </c>
      <c r="V133" s="35">
        <f>SUM(V134)</f>
        <v>0</v>
      </c>
      <c r="W133" s="35">
        <f t="shared" si="233"/>
        <v>40000000</v>
      </c>
      <c r="X133" s="34"/>
      <c r="Y133" s="35">
        <v>41200000</v>
      </c>
      <c r="Z133" s="35"/>
      <c r="AA133" s="35">
        <f>SUM(AA134)</f>
        <v>0</v>
      </c>
      <c r="AB133" s="35">
        <f>SUM(AB134)</f>
        <v>0</v>
      </c>
      <c r="AC133" s="35">
        <f>SUM(AC134)</f>
        <v>0</v>
      </c>
      <c r="AD133" s="35">
        <f t="shared" si="273"/>
        <v>41200000</v>
      </c>
      <c r="AE133" s="35">
        <v>41200000</v>
      </c>
      <c r="AF133" s="35"/>
      <c r="AG133" s="35">
        <f t="shared" ref="AG133:AL133" si="333">SUM(AG134)</f>
        <v>0</v>
      </c>
      <c r="AH133" s="35">
        <f t="shared" si="333"/>
        <v>0</v>
      </c>
      <c r="AI133" s="35">
        <f t="shared" si="333"/>
        <v>0</v>
      </c>
      <c r="AJ133" s="35">
        <f t="shared" si="333"/>
        <v>0</v>
      </c>
      <c r="AK133" s="35">
        <f t="shared" si="333"/>
        <v>0</v>
      </c>
      <c r="AL133" s="35">
        <f t="shared" si="333"/>
        <v>0</v>
      </c>
      <c r="AM133" s="35">
        <f t="shared" si="274"/>
        <v>41200000</v>
      </c>
      <c r="AN133" s="35">
        <v>41200000</v>
      </c>
      <c r="AO133" s="35"/>
      <c r="AP133" s="35">
        <f t="shared" ref="AP133:AU133" si="334">SUM(AP134)</f>
        <v>0</v>
      </c>
      <c r="AQ133" s="35">
        <f t="shared" si="334"/>
        <v>0</v>
      </c>
      <c r="AR133" s="35">
        <f t="shared" si="334"/>
        <v>0</v>
      </c>
      <c r="AS133" s="35">
        <f t="shared" si="334"/>
        <v>0</v>
      </c>
      <c r="AT133" s="35">
        <f t="shared" si="334"/>
        <v>0</v>
      </c>
      <c r="AU133" s="35">
        <f t="shared" si="334"/>
        <v>0</v>
      </c>
      <c r="AV133" s="35">
        <f t="shared" si="275"/>
        <v>41200000</v>
      </c>
      <c r="AW133" s="35">
        <v>41200000</v>
      </c>
      <c r="AX133" s="35"/>
      <c r="AY133" s="35">
        <f t="shared" ref="AY133:BD133" si="335">SUM(AY134)</f>
        <v>0</v>
      </c>
      <c r="AZ133" s="35">
        <f t="shared" si="335"/>
        <v>0</v>
      </c>
      <c r="BA133" s="35">
        <f t="shared" si="335"/>
        <v>0</v>
      </c>
      <c r="BB133" s="35">
        <f t="shared" si="335"/>
        <v>0</v>
      </c>
      <c r="BC133" s="35">
        <f t="shared" si="335"/>
        <v>0</v>
      </c>
      <c r="BD133" s="35">
        <f t="shared" si="335"/>
        <v>0</v>
      </c>
      <c r="BE133" s="35">
        <f t="shared" si="276"/>
        <v>41200000</v>
      </c>
      <c r="BF133" s="35">
        <v>41200000</v>
      </c>
      <c r="BG133" s="35"/>
      <c r="BH133" s="35">
        <f t="shared" ref="BH133:BM133" si="336">SUM(BH134)</f>
        <v>0</v>
      </c>
      <c r="BI133" s="35">
        <f t="shared" si="336"/>
        <v>0</v>
      </c>
      <c r="BJ133" s="35">
        <f t="shared" si="336"/>
        <v>0</v>
      </c>
      <c r="BK133" s="35">
        <f t="shared" si="336"/>
        <v>0</v>
      </c>
      <c r="BL133" s="35">
        <f t="shared" si="336"/>
        <v>0</v>
      </c>
      <c r="BM133" s="35">
        <f t="shared" si="336"/>
        <v>0</v>
      </c>
      <c r="BN133" s="35">
        <f t="shared" si="277"/>
        <v>41200000</v>
      </c>
      <c r="BO133" s="35">
        <v>41200000</v>
      </c>
      <c r="BP133" s="35"/>
      <c r="BQ133" s="35">
        <f t="shared" ref="BQ133:BV133" si="337">SUM(BQ134)</f>
        <v>0</v>
      </c>
      <c r="BR133" s="35">
        <f t="shared" si="337"/>
        <v>0</v>
      </c>
      <c r="BS133" s="35">
        <f t="shared" si="337"/>
        <v>0</v>
      </c>
      <c r="BT133" s="35">
        <f t="shared" si="337"/>
        <v>0</v>
      </c>
      <c r="BU133" s="35">
        <f t="shared" si="337"/>
        <v>0</v>
      </c>
      <c r="BV133" s="35">
        <f t="shared" si="337"/>
        <v>0</v>
      </c>
      <c r="BW133" s="35">
        <f t="shared" si="278"/>
        <v>41200000</v>
      </c>
      <c r="BX133" s="35">
        <f>BW133</f>
        <v>41200000</v>
      </c>
      <c r="BY133" s="35">
        <f t="shared" si="207"/>
        <v>0</v>
      </c>
      <c r="BZ133" s="35"/>
    </row>
    <row r="134" spans="1:78" ht="15.75" hidden="1" outlineLevel="4" thickBot="1" x14ac:dyDescent="0.25">
      <c r="A134" s="37"/>
      <c r="B134" s="38">
        <f t="shared" si="183"/>
        <v>0</v>
      </c>
      <c r="C134" s="39"/>
      <c r="D134" s="41"/>
      <c r="E134" s="41"/>
      <c r="F134" s="41"/>
      <c r="G134" s="41">
        <f t="shared" si="331"/>
        <v>0</v>
      </c>
      <c r="H134" s="40" t="s">
        <v>40</v>
      </c>
      <c r="I134" s="41">
        <v>11</v>
      </c>
      <c r="J134" s="42">
        <v>40000000</v>
      </c>
      <c r="K134" s="42"/>
      <c r="L134" s="42"/>
      <c r="M134" s="42"/>
      <c r="N134" s="42"/>
      <c r="O134" s="42">
        <f t="shared" si="232"/>
        <v>40000000</v>
      </c>
      <c r="P134" s="43">
        <f t="shared" si="332"/>
        <v>40000000</v>
      </c>
      <c r="Q134" s="41">
        <v>11</v>
      </c>
      <c r="R134" s="42">
        <f>41200000-1200000</f>
        <v>40000000</v>
      </c>
      <c r="S134" s="42"/>
      <c r="T134" s="42"/>
      <c r="U134" s="42"/>
      <c r="V134" s="42"/>
      <c r="W134" s="42">
        <f t="shared" si="233"/>
        <v>40000000</v>
      </c>
      <c r="X134" s="41"/>
      <c r="Y134" s="42"/>
      <c r="Z134" s="42"/>
      <c r="AA134" s="42"/>
      <c r="AB134" s="42"/>
      <c r="AC134" s="42"/>
      <c r="AD134" s="42">
        <f t="shared" si="273"/>
        <v>0</v>
      </c>
      <c r="AE134" s="42"/>
      <c r="AF134" s="42"/>
      <c r="AG134" s="42"/>
      <c r="AH134" s="42"/>
      <c r="AI134" s="42"/>
      <c r="AJ134" s="42"/>
      <c r="AK134" s="42"/>
      <c r="AL134" s="42"/>
      <c r="AM134" s="42">
        <f t="shared" si="274"/>
        <v>0</v>
      </c>
      <c r="AN134" s="42"/>
      <c r="AO134" s="42"/>
      <c r="AP134" s="42"/>
      <c r="AQ134" s="42"/>
      <c r="AR134" s="42"/>
      <c r="AS134" s="42"/>
      <c r="AT134" s="42"/>
      <c r="AU134" s="42"/>
      <c r="AV134" s="42">
        <f t="shared" si="275"/>
        <v>0</v>
      </c>
      <c r="AW134" s="42"/>
      <c r="AX134" s="42"/>
      <c r="AY134" s="42"/>
      <c r="AZ134" s="42"/>
      <c r="BA134" s="42"/>
      <c r="BB134" s="42"/>
      <c r="BC134" s="42"/>
      <c r="BD134" s="42"/>
      <c r="BE134" s="42">
        <f t="shared" si="276"/>
        <v>0</v>
      </c>
      <c r="BF134" s="42"/>
      <c r="BG134" s="42"/>
      <c r="BH134" s="42"/>
      <c r="BI134" s="42"/>
      <c r="BJ134" s="42"/>
      <c r="BK134" s="42"/>
      <c r="BL134" s="42"/>
      <c r="BM134" s="42"/>
      <c r="BN134" s="42">
        <f t="shared" si="277"/>
        <v>0</v>
      </c>
      <c r="BO134" s="42"/>
      <c r="BP134" s="42"/>
      <c r="BQ134" s="42"/>
      <c r="BR134" s="42"/>
      <c r="BS134" s="42"/>
      <c r="BT134" s="42"/>
      <c r="BU134" s="42"/>
      <c r="BV134" s="42"/>
      <c r="BW134" s="42">
        <f t="shared" si="278"/>
        <v>0</v>
      </c>
      <c r="BX134" s="42"/>
      <c r="BY134" s="42">
        <f t="shared" si="207"/>
        <v>0</v>
      </c>
      <c r="BZ134" s="42"/>
    </row>
    <row r="135" spans="1:78" ht="32.25" outlineLevel="3" collapsed="1" thickBot="1" x14ac:dyDescent="0.25">
      <c r="A135" s="30" t="s">
        <v>64</v>
      </c>
      <c r="B135" s="31">
        <f t="shared" si="183"/>
        <v>15</v>
      </c>
      <c r="C135" s="32" t="s">
        <v>65</v>
      </c>
      <c r="D135" s="34">
        <v>8000000</v>
      </c>
      <c r="E135" s="34"/>
      <c r="F135" s="55"/>
      <c r="G135" s="34">
        <f t="shared" si="331"/>
        <v>8000000</v>
      </c>
      <c r="H135" s="33"/>
      <c r="I135" s="34"/>
      <c r="J135" s="35">
        <f>SUM(J136)</f>
        <v>10000000</v>
      </c>
      <c r="K135" s="35">
        <f>SUM(K136)</f>
        <v>0</v>
      </c>
      <c r="L135" s="35">
        <f>SUM(L136)</f>
        <v>0</v>
      </c>
      <c r="M135" s="35">
        <f>SUM(M136)</f>
        <v>0</v>
      </c>
      <c r="N135" s="35">
        <f>SUM(N136)</f>
        <v>0</v>
      </c>
      <c r="O135" s="35">
        <f t="shared" si="232"/>
        <v>10000000</v>
      </c>
      <c r="P135" s="36">
        <f t="shared" si="332"/>
        <v>2000000</v>
      </c>
      <c r="Q135" s="34"/>
      <c r="R135" s="35">
        <f>SUM(R136)</f>
        <v>10000000</v>
      </c>
      <c r="S135" s="35">
        <f>SUM(S136)</f>
        <v>0</v>
      </c>
      <c r="T135" s="35">
        <f>SUM(T136)</f>
        <v>0</v>
      </c>
      <c r="U135" s="35">
        <f>SUM(U136)</f>
        <v>0</v>
      </c>
      <c r="V135" s="35">
        <f>SUM(V136)</f>
        <v>0</v>
      </c>
      <c r="W135" s="35">
        <f t="shared" si="233"/>
        <v>10000000</v>
      </c>
      <c r="X135" s="34"/>
      <c r="Y135" s="35">
        <v>10300000</v>
      </c>
      <c r="Z135" s="35">
        <f>SUM(Z136)</f>
        <v>0</v>
      </c>
      <c r="AA135" s="35">
        <f>SUM(AA136)</f>
        <v>0</v>
      </c>
      <c r="AB135" s="35">
        <f>SUM(AB136)</f>
        <v>0</v>
      </c>
      <c r="AC135" s="35">
        <f>SUM(AC136)</f>
        <v>0</v>
      </c>
      <c r="AD135" s="35">
        <f t="shared" si="273"/>
        <v>10300000</v>
      </c>
      <c r="AE135" s="35">
        <v>10300000</v>
      </c>
      <c r="AF135" s="35">
        <f t="shared" ref="AF135:AL135" si="338">SUM(AF136)</f>
        <v>0</v>
      </c>
      <c r="AG135" s="35">
        <f t="shared" si="338"/>
        <v>0</v>
      </c>
      <c r="AH135" s="35">
        <f t="shared" si="338"/>
        <v>0</v>
      </c>
      <c r="AI135" s="35">
        <f t="shared" si="338"/>
        <v>0</v>
      </c>
      <c r="AJ135" s="35">
        <f t="shared" si="338"/>
        <v>0</v>
      </c>
      <c r="AK135" s="35">
        <f t="shared" si="338"/>
        <v>0</v>
      </c>
      <c r="AL135" s="35">
        <f t="shared" si="338"/>
        <v>0</v>
      </c>
      <c r="AM135" s="35">
        <f t="shared" si="274"/>
        <v>10300000</v>
      </c>
      <c r="AN135" s="35">
        <v>10300000</v>
      </c>
      <c r="AO135" s="35">
        <f t="shared" ref="AO135:AU135" si="339">SUM(AO136)</f>
        <v>0</v>
      </c>
      <c r="AP135" s="35">
        <f t="shared" si="339"/>
        <v>0</v>
      </c>
      <c r="AQ135" s="35">
        <f t="shared" si="339"/>
        <v>0</v>
      </c>
      <c r="AR135" s="35">
        <f t="shared" si="339"/>
        <v>0</v>
      </c>
      <c r="AS135" s="35">
        <f t="shared" si="339"/>
        <v>0</v>
      </c>
      <c r="AT135" s="35">
        <f t="shared" si="339"/>
        <v>0</v>
      </c>
      <c r="AU135" s="35">
        <f t="shared" si="339"/>
        <v>0</v>
      </c>
      <c r="AV135" s="35">
        <f t="shared" si="275"/>
        <v>10300000</v>
      </c>
      <c r="AW135" s="35">
        <v>10300000</v>
      </c>
      <c r="AX135" s="35">
        <f t="shared" ref="AX135:BD135" si="340">SUM(AX136)</f>
        <v>0</v>
      </c>
      <c r="AY135" s="35">
        <f t="shared" si="340"/>
        <v>0</v>
      </c>
      <c r="AZ135" s="35">
        <f t="shared" si="340"/>
        <v>0</v>
      </c>
      <c r="BA135" s="35">
        <f t="shared" si="340"/>
        <v>0</v>
      </c>
      <c r="BB135" s="35">
        <f t="shared" si="340"/>
        <v>0</v>
      </c>
      <c r="BC135" s="35">
        <f t="shared" si="340"/>
        <v>0</v>
      </c>
      <c r="BD135" s="35">
        <f t="shared" si="340"/>
        <v>0</v>
      </c>
      <c r="BE135" s="35">
        <f t="shared" si="276"/>
        <v>10300000</v>
      </c>
      <c r="BF135" s="35">
        <v>10300000</v>
      </c>
      <c r="BG135" s="35">
        <f t="shared" ref="BG135:BM135" si="341">SUM(BG136)</f>
        <v>0</v>
      </c>
      <c r="BH135" s="35">
        <f t="shared" si="341"/>
        <v>0</v>
      </c>
      <c r="BI135" s="35">
        <f t="shared" si="341"/>
        <v>0</v>
      </c>
      <c r="BJ135" s="35">
        <f t="shared" si="341"/>
        <v>0</v>
      </c>
      <c r="BK135" s="35">
        <f t="shared" si="341"/>
        <v>0</v>
      </c>
      <c r="BL135" s="35">
        <f t="shared" si="341"/>
        <v>0</v>
      </c>
      <c r="BM135" s="35">
        <f t="shared" si="341"/>
        <v>0</v>
      </c>
      <c r="BN135" s="35">
        <f t="shared" si="277"/>
        <v>10300000</v>
      </c>
      <c r="BO135" s="35">
        <v>10300000</v>
      </c>
      <c r="BP135" s="35">
        <f t="shared" ref="BP135:BV135" si="342">SUM(BP136)</f>
        <v>0</v>
      </c>
      <c r="BQ135" s="35">
        <f t="shared" si="342"/>
        <v>0</v>
      </c>
      <c r="BR135" s="35">
        <f t="shared" si="342"/>
        <v>0</v>
      </c>
      <c r="BS135" s="35">
        <f t="shared" si="342"/>
        <v>0</v>
      </c>
      <c r="BT135" s="35">
        <f t="shared" si="342"/>
        <v>0</v>
      </c>
      <c r="BU135" s="35">
        <f t="shared" si="342"/>
        <v>0</v>
      </c>
      <c r="BV135" s="35">
        <f t="shared" si="342"/>
        <v>0</v>
      </c>
      <c r="BW135" s="35">
        <f t="shared" si="278"/>
        <v>10300000</v>
      </c>
      <c r="BX135" s="35">
        <f>BW135</f>
        <v>10300000</v>
      </c>
      <c r="BY135" s="35">
        <f t="shared" si="207"/>
        <v>0</v>
      </c>
      <c r="BZ135" s="35"/>
    </row>
    <row r="136" spans="1:78" ht="15.75" hidden="1" outlineLevel="4" thickBot="1" x14ac:dyDescent="0.25">
      <c r="A136" s="37"/>
      <c r="B136" s="38">
        <f t="shared" si="183"/>
        <v>0</v>
      </c>
      <c r="C136" s="39"/>
      <c r="D136" s="41"/>
      <c r="E136" s="41"/>
      <c r="F136" s="41"/>
      <c r="G136" s="41">
        <f t="shared" si="331"/>
        <v>0</v>
      </c>
      <c r="H136" s="40" t="s">
        <v>40</v>
      </c>
      <c r="I136" s="41">
        <v>12</v>
      </c>
      <c r="J136" s="42">
        <v>10000000</v>
      </c>
      <c r="K136" s="42"/>
      <c r="L136" s="42"/>
      <c r="M136" s="42"/>
      <c r="N136" s="42"/>
      <c r="O136" s="42">
        <f t="shared" si="232"/>
        <v>10000000</v>
      </c>
      <c r="P136" s="43">
        <f t="shared" si="332"/>
        <v>10000000</v>
      </c>
      <c r="Q136" s="41">
        <v>12</v>
      </c>
      <c r="R136" s="42">
        <f>10300000-300000</f>
        <v>10000000</v>
      </c>
      <c r="S136" s="42"/>
      <c r="T136" s="42"/>
      <c r="U136" s="42"/>
      <c r="V136" s="42"/>
      <c r="W136" s="42">
        <f t="shared" si="233"/>
        <v>10000000</v>
      </c>
      <c r="X136" s="41"/>
      <c r="Y136" s="42"/>
      <c r="Z136" s="42"/>
      <c r="AA136" s="42"/>
      <c r="AB136" s="42"/>
      <c r="AC136" s="42"/>
      <c r="AD136" s="42">
        <f t="shared" si="273"/>
        <v>0</v>
      </c>
      <c r="AE136" s="42"/>
      <c r="AF136" s="42"/>
      <c r="AG136" s="42"/>
      <c r="AH136" s="42"/>
      <c r="AI136" s="42"/>
      <c r="AJ136" s="42"/>
      <c r="AK136" s="42"/>
      <c r="AL136" s="42"/>
      <c r="AM136" s="42">
        <f t="shared" si="274"/>
        <v>0</v>
      </c>
      <c r="AN136" s="42"/>
      <c r="AO136" s="42"/>
      <c r="AP136" s="42"/>
      <c r="AQ136" s="42"/>
      <c r="AR136" s="42"/>
      <c r="AS136" s="42"/>
      <c r="AT136" s="42"/>
      <c r="AU136" s="42"/>
      <c r="AV136" s="42">
        <f t="shared" si="275"/>
        <v>0</v>
      </c>
      <c r="AW136" s="42"/>
      <c r="AX136" s="42"/>
      <c r="AY136" s="42"/>
      <c r="AZ136" s="42"/>
      <c r="BA136" s="42"/>
      <c r="BB136" s="42"/>
      <c r="BC136" s="42"/>
      <c r="BD136" s="42"/>
      <c r="BE136" s="42">
        <f t="shared" si="276"/>
        <v>0</v>
      </c>
      <c r="BF136" s="42"/>
      <c r="BG136" s="42"/>
      <c r="BH136" s="42"/>
      <c r="BI136" s="42"/>
      <c r="BJ136" s="42"/>
      <c r="BK136" s="42"/>
      <c r="BL136" s="42"/>
      <c r="BM136" s="42"/>
      <c r="BN136" s="42">
        <f t="shared" si="277"/>
        <v>0</v>
      </c>
      <c r="BO136" s="42"/>
      <c r="BP136" s="42"/>
      <c r="BQ136" s="42"/>
      <c r="BR136" s="42"/>
      <c r="BS136" s="42"/>
      <c r="BT136" s="42"/>
      <c r="BU136" s="42"/>
      <c r="BV136" s="42"/>
      <c r="BW136" s="42">
        <f t="shared" si="278"/>
        <v>0</v>
      </c>
      <c r="BX136" s="42"/>
      <c r="BY136" s="42">
        <f t="shared" si="207"/>
        <v>0</v>
      </c>
      <c r="BZ136" s="42"/>
    </row>
    <row r="137" spans="1:78" ht="32.25" outlineLevel="3" collapsed="1" thickBot="1" x14ac:dyDescent="0.25">
      <c r="A137" s="30" t="s">
        <v>66</v>
      </c>
      <c r="B137" s="31">
        <f t="shared" si="183"/>
        <v>15</v>
      </c>
      <c r="C137" s="32" t="s">
        <v>67</v>
      </c>
      <c r="D137" s="34">
        <v>2500000</v>
      </c>
      <c r="E137" s="34"/>
      <c r="F137" s="55"/>
      <c r="G137" s="34">
        <f t="shared" si="331"/>
        <v>2500000</v>
      </c>
      <c r="H137" s="33"/>
      <c r="I137" s="34"/>
      <c r="J137" s="35">
        <f>SUM(J138)</f>
        <v>2500000</v>
      </c>
      <c r="K137" s="35">
        <f>SUM(K138)</f>
        <v>0</v>
      </c>
      <c r="L137" s="35">
        <f>SUM(L138)</f>
        <v>0</v>
      </c>
      <c r="M137" s="35">
        <f>SUM(M138)</f>
        <v>0</v>
      </c>
      <c r="N137" s="35">
        <f>SUM(N138)</f>
        <v>0</v>
      </c>
      <c r="O137" s="35">
        <f t="shared" si="232"/>
        <v>2500000</v>
      </c>
      <c r="P137" s="36">
        <f t="shared" si="332"/>
        <v>0</v>
      </c>
      <c r="Q137" s="34"/>
      <c r="R137" s="35">
        <f>SUM(R138)</f>
        <v>2500000</v>
      </c>
      <c r="S137" s="35">
        <f>SUM(S138)</f>
        <v>0</v>
      </c>
      <c r="T137" s="35">
        <f>SUM(T138)</f>
        <v>0</v>
      </c>
      <c r="U137" s="35">
        <f>SUM(U138)</f>
        <v>0</v>
      </c>
      <c r="V137" s="35">
        <f>SUM(V138)</f>
        <v>0</v>
      </c>
      <c r="W137" s="35">
        <f t="shared" si="233"/>
        <v>2500000</v>
      </c>
      <c r="X137" s="34"/>
      <c r="Y137" s="35">
        <v>3000000</v>
      </c>
      <c r="Z137" s="35"/>
      <c r="AA137" s="35">
        <f>SUM(AA138)</f>
        <v>0</v>
      </c>
      <c r="AB137" s="35">
        <f>SUM(AB138)</f>
        <v>0</v>
      </c>
      <c r="AC137" s="35">
        <f>SUM(AC138)</f>
        <v>0</v>
      </c>
      <c r="AD137" s="35">
        <f t="shared" si="273"/>
        <v>3000000</v>
      </c>
      <c r="AE137" s="35">
        <v>3000000</v>
      </c>
      <c r="AF137" s="35"/>
      <c r="AG137" s="35">
        <f t="shared" ref="AG137:AL137" si="343">SUM(AG138)</f>
        <v>0</v>
      </c>
      <c r="AH137" s="35">
        <f t="shared" si="343"/>
        <v>0</v>
      </c>
      <c r="AI137" s="35">
        <f t="shared" si="343"/>
        <v>0</v>
      </c>
      <c r="AJ137" s="35">
        <f t="shared" si="343"/>
        <v>0</v>
      </c>
      <c r="AK137" s="35">
        <f t="shared" si="343"/>
        <v>0</v>
      </c>
      <c r="AL137" s="35">
        <f t="shared" si="343"/>
        <v>0</v>
      </c>
      <c r="AM137" s="35">
        <f t="shared" si="274"/>
        <v>3000000</v>
      </c>
      <c r="AN137" s="35">
        <v>3000000</v>
      </c>
      <c r="AO137" s="35"/>
      <c r="AP137" s="35">
        <f t="shared" ref="AP137:AU137" si="344">SUM(AP138)</f>
        <v>0</v>
      </c>
      <c r="AQ137" s="35">
        <f t="shared" si="344"/>
        <v>0</v>
      </c>
      <c r="AR137" s="35">
        <f t="shared" si="344"/>
        <v>0</v>
      </c>
      <c r="AS137" s="35">
        <f t="shared" si="344"/>
        <v>0</v>
      </c>
      <c r="AT137" s="35">
        <f t="shared" si="344"/>
        <v>0</v>
      </c>
      <c r="AU137" s="35">
        <f t="shared" si="344"/>
        <v>0</v>
      </c>
      <c r="AV137" s="35">
        <f t="shared" si="275"/>
        <v>3000000</v>
      </c>
      <c r="AW137" s="35">
        <v>3000000</v>
      </c>
      <c r="AX137" s="35"/>
      <c r="AY137" s="35">
        <f t="shared" ref="AY137:BD137" si="345">SUM(AY138)</f>
        <v>0</v>
      </c>
      <c r="AZ137" s="35">
        <f t="shared" si="345"/>
        <v>0</v>
      </c>
      <c r="BA137" s="35">
        <f t="shared" si="345"/>
        <v>0</v>
      </c>
      <c r="BB137" s="35">
        <f t="shared" si="345"/>
        <v>0</v>
      </c>
      <c r="BC137" s="35">
        <f t="shared" si="345"/>
        <v>0</v>
      </c>
      <c r="BD137" s="35">
        <f t="shared" si="345"/>
        <v>0</v>
      </c>
      <c r="BE137" s="35">
        <f t="shared" si="276"/>
        <v>3000000</v>
      </c>
      <c r="BF137" s="35">
        <v>3000000</v>
      </c>
      <c r="BG137" s="35"/>
      <c r="BH137" s="35">
        <f t="shared" ref="BH137:BM137" si="346">SUM(BH138)</f>
        <v>0</v>
      </c>
      <c r="BI137" s="35">
        <f t="shared" si="346"/>
        <v>0</v>
      </c>
      <c r="BJ137" s="35">
        <f t="shared" si="346"/>
        <v>0</v>
      </c>
      <c r="BK137" s="35">
        <f t="shared" si="346"/>
        <v>0</v>
      </c>
      <c r="BL137" s="35">
        <f t="shared" si="346"/>
        <v>0</v>
      </c>
      <c r="BM137" s="35">
        <f t="shared" si="346"/>
        <v>0</v>
      </c>
      <c r="BN137" s="35">
        <f t="shared" si="277"/>
        <v>3000000</v>
      </c>
      <c r="BO137" s="35">
        <v>3000000</v>
      </c>
      <c r="BP137" s="35"/>
      <c r="BQ137" s="35">
        <f t="shared" ref="BQ137:BV137" si="347">SUM(BQ138)</f>
        <v>0</v>
      </c>
      <c r="BR137" s="35">
        <f t="shared" si="347"/>
        <v>0</v>
      </c>
      <c r="BS137" s="35">
        <f t="shared" si="347"/>
        <v>0</v>
      </c>
      <c r="BT137" s="35">
        <f t="shared" si="347"/>
        <v>0</v>
      </c>
      <c r="BU137" s="35">
        <f t="shared" si="347"/>
        <v>0</v>
      </c>
      <c r="BV137" s="35">
        <f t="shared" si="347"/>
        <v>0</v>
      </c>
      <c r="BW137" s="35">
        <f t="shared" si="278"/>
        <v>3000000</v>
      </c>
      <c r="BX137" s="35">
        <f>BW137</f>
        <v>3000000</v>
      </c>
      <c r="BY137" s="35">
        <f t="shared" si="207"/>
        <v>0</v>
      </c>
      <c r="BZ137" s="35"/>
    </row>
    <row r="138" spans="1:78" ht="15.75" hidden="1" outlineLevel="4" thickBot="1" x14ac:dyDescent="0.25">
      <c r="A138" s="37"/>
      <c r="B138" s="38">
        <f t="shared" ref="B138:B157" si="348">LEN(A138)</f>
        <v>0</v>
      </c>
      <c r="C138" s="39"/>
      <c r="D138" s="41"/>
      <c r="E138" s="41"/>
      <c r="F138" s="41"/>
      <c r="G138" s="41">
        <f t="shared" si="331"/>
        <v>0</v>
      </c>
      <c r="H138" s="40" t="s">
        <v>40</v>
      </c>
      <c r="I138" s="41">
        <v>12</v>
      </c>
      <c r="J138" s="42">
        <v>2500000</v>
      </c>
      <c r="K138" s="42"/>
      <c r="L138" s="42"/>
      <c r="M138" s="42"/>
      <c r="N138" s="42"/>
      <c r="O138" s="42">
        <f t="shared" si="232"/>
        <v>2500000</v>
      </c>
      <c r="P138" s="43">
        <f t="shared" si="332"/>
        <v>2500000</v>
      </c>
      <c r="Q138" s="41">
        <v>12</v>
      </c>
      <c r="R138" s="42">
        <f>3000000-500000</f>
        <v>2500000</v>
      </c>
      <c r="S138" s="42"/>
      <c r="T138" s="42"/>
      <c r="U138" s="42"/>
      <c r="V138" s="42"/>
      <c r="W138" s="42">
        <f t="shared" si="233"/>
        <v>2500000</v>
      </c>
      <c r="X138" s="41"/>
      <c r="Y138" s="42"/>
      <c r="Z138" s="42"/>
      <c r="AA138" s="42"/>
      <c r="AB138" s="42"/>
      <c r="AC138" s="42"/>
      <c r="AD138" s="42">
        <f t="shared" si="273"/>
        <v>0</v>
      </c>
      <c r="AE138" s="42"/>
      <c r="AF138" s="42"/>
      <c r="AG138" s="42"/>
      <c r="AH138" s="42"/>
      <c r="AI138" s="42"/>
      <c r="AJ138" s="42"/>
      <c r="AK138" s="42"/>
      <c r="AL138" s="42"/>
      <c r="AM138" s="42">
        <f t="shared" si="274"/>
        <v>0</v>
      </c>
      <c r="AN138" s="42"/>
      <c r="AO138" s="42"/>
      <c r="AP138" s="42"/>
      <c r="AQ138" s="42"/>
      <c r="AR138" s="42"/>
      <c r="AS138" s="42"/>
      <c r="AT138" s="42"/>
      <c r="AU138" s="42"/>
      <c r="AV138" s="42">
        <f t="shared" si="275"/>
        <v>0</v>
      </c>
      <c r="AW138" s="42"/>
      <c r="AX138" s="42"/>
      <c r="AY138" s="42"/>
      <c r="AZ138" s="42"/>
      <c r="BA138" s="42"/>
      <c r="BB138" s="42"/>
      <c r="BC138" s="42"/>
      <c r="BD138" s="42"/>
      <c r="BE138" s="42">
        <f t="shared" si="276"/>
        <v>0</v>
      </c>
      <c r="BF138" s="42"/>
      <c r="BG138" s="42"/>
      <c r="BH138" s="42"/>
      <c r="BI138" s="42"/>
      <c r="BJ138" s="42"/>
      <c r="BK138" s="42"/>
      <c r="BL138" s="42"/>
      <c r="BM138" s="42"/>
      <c r="BN138" s="42">
        <f t="shared" si="277"/>
        <v>0</v>
      </c>
      <c r="BO138" s="42"/>
      <c r="BP138" s="42"/>
      <c r="BQ138" s="42"/>
      <c r="BR138" s="42"/>
      <c r="BS138" s="42"/>
      <c r="BT138" s="42"/>
      <c r="BU138" s="42"/>
      <c r="BV138" s="42"/>
      <c r="BW138" s="42">
        <f t="shared" si="278"/>
        <v>0</v>
      </c>
      <c r="BX138" s="42"/>
      <c r="BY138" s="42">
        <f t="shared" si="207"/>
        <v>0</v>
      </c>
      <c r="BZ138" s="42"/>
    </row>
    <row r="139" spans="1:78" ht="32.25" outlineLevel="3" collapsed="1" thickBot="1" x14ac:dyDescent="0.25">
      <c r="A139" s="30" t="s">
        <v>68</v>
      </c>
      <c r="B139" s="31">
        <f t="shared" si="348"/>
        <v>15</v>
      </c>
      <c r="C139" s="32" t="s">
        <v>69</v>
      </c>
      <c r="D139" s="34">
        <v>78814000</v>
      </c>
      <c r="E139" s="34"/>
      <c r="F139" s="55"/>
      <c r="G139" s="34">
        <f t="shared" si="331"/>
        <v>78814000</v>
      </c>
      <c r="H139" s="33"/>
      <c r="I139" s="34"/>
      <c r="J139" s="35">
        <f>SUM(J140)</f>
        <v>100000000</v>
      </c>
      <c r="K139" s="35">
        <f>SUM(K140)</f>
        <v>0</v>
      </c>
      <c r="L139" s="35">
        <f>SUM(L140)</f>
        <v>0</v>
      </c>
      <c r="M139" s="35">
        <f>SUM(M140)</f>
        <v>0</v>
      </c>
      <c r="N139" s="35">
        <f>SUM(N140)</f>
        <v>0</v>
      </c>
      <c r="O139" s="35">
        <f t="shared" si="232"/>
        <v>100000000</v>
      </c>
      <c r="P139" s="36">
        <f t="shared" si="332"/>
        <v>21186000</v>
      </c>
      <c r="Q139" s="34"/>
      <c r="R139" s="35">
        <f>SUM(R140)</f>
        <v>100000000</v>
      </c>
      <c r="S139" s="35">
        <f>SUM(S140)</f>
        <v>0</v>
      </c>
      <c r="T139" s="35">
        <f>SUM(T140)</f>
        <v>0</v>
      </c>
      <c r="U139" s="35">
        <f>SUM(U140)</f>
        <v>0</v>
      </c>
      <c r="V139" s="35">
        <f>SUM(V140)</f>
        <v>0</v>
      </c>
      <c r="W139" s="35">
        <f t="shared" si="233"/>
        <v>100000000</v>
      </c>
      <c r="X139" s="34"/>
      <c r="Y139" s="35">
        <v>130000000</v>
      </c>
      <c r="Z139" s="35"/>
      <c r="AA139" s="35">
        <f>SUM(AA140)</f>
        <v>0</v>
      </c>
      <c r="AB139" s="35">
        <f>SUM(AB140)</f>
        <v>0</v>
      </c>
      <c r="AC139" s="35">
        <f>SUM(AC140)</f>
        <v>0</v>
      </c>
      <c r="AD139" s="35">
        <f t="shared" si="273"/>
        <v>130000000</v>
      </c>
      <c r="AE139" s="35">
        <v>130000000</v>
      </c>
      <c r="AF139" s="35"/>
      <c r="AG139" s="35">
        <f t="shared" ref="AG139:AL139" si="349">SUM(AG140)</f>
        <v>0</v>
      </c>
      <c r="AH139" s="35">
        <f t="shared" si="349"/>
        <v>0</v>
      </c>
      <c r="AI139" s="35">
        <f t="shared" si="349"/>
        <v>0</v>
      </c>
      <c r="AJ139" s="35">
        <f t="shared" si="349"/>
        <v>0</v>
      </c>
      <c r="AK139" s="35">
        <f t="shared" si="349"/>
        <v>0</v>
      </c>
      <c r="AL139" s="35">
        <f t="shared" si="349"/>
        <v>0</v>
      </c>
      <c r="AM139" s="35">
        <f t="shared" si="274"/>
        <v>130000000</v>
      </c>
      <c r="AN139" s="35">
        <v>130000000</v>
      </c>
      <c r="AO139" s="35"/>
      <c r="AP139" s="35">
        <f t="shared" ref="AP139:AU139" si="350">SUM(AP140)</f>
        <v>0</v>
      </c>
      <c r="AQ139" s="35">
        <f t="shared" si="350"/>
        <v>0</v>
      </c>
      <c r="AR139" s="35">
        <f t="shared" si="350"/>
        <v>0</v>
      </c>
      <c r="AS139" s="35">
        <f t="shared" si="350"/>
        <v>0</v>
      </c>
      <c r="AT139" s="35">
        <f t="shared" si="350"/>
        <v>0</v>
      </c>
      <c r="AU139" s="35">
        <f t="shared" si="350"/>
        <v>0</v>
      </c>
      <c r="AV139" s="35">
        <f t="shared" si="275"/>
        <v>130000000</v>
      </c>
      <c r="AW139" s="35">
        <f>130000000+1200000</f>
        <v>131200000</v>
      </c>
      <c r="AX139" s="35"/>
      <c r="AY139" s="35">
        <f t="shared" ref="AY139:BD139" si="351">SUM(AY140)</f>
        <v>0</v>
      </c>
      <c r="AZ139" s="35">
        <f t="shared" si="351"/>
        <v>0</v>
      </c>
      <c r="BA139" s="35">
        <f t="shared" si="351"/>
        <v>0</v>
      </c>
      <c r="BB139" s="35">
        <f t="shared" si="351"/>
        <v>0</v>
      </c>
      <c r="BC139" s="35">
        <f t="shared" si="351"/>
        <v>0</v>
      </c>
      <c r="BD139" s="35">
        <f t="shared" si="351"/>
        <v>0</v>
      </c>
      <c r="BE139" s="35">
        <f t="shared" si="276"/>
        <v>131200000</v>
      </c>
      <c r="BF139" s="35">
        <f>130000000+1200000</f>
        <v>131200000</v>
      </c>
      <c r="BG139" s="35"/>
      <c r="BH139" s="35">
        <f t="shared" ref="BH139:BM139" si="352">SUM(BH140)</f>
        <v>0</v>
      </c>
      <c r="BI139" s="35">
        <f t="shared" si="352"/>
        <v>0</v>
      </c>
      <c r="BJ139" s="35">
        <f t="shared" si="352"/>
        <v>0</v>
      </c>
      <c r="BK139" s="35">
        <f t="shared" si="352"/>
        <v>0</v>
      </c>
      <c r="BL139" s="35">
        <f t="shared" si="352"/>
        <v>0</v>
      </c>
      <c r="BM139" s="35">
        <f t="shared" si="352"/>
        <v>0</v>
      </c>
      <c r="BN139" s="35">
        <f t="shared" si="277"/>
        <v>131200000</v>
      </c>
      <c r="BO139" s="35">
        <f>130000000+1200000</f>
        <v>131200000</v>
      </c>
      <c r="BP139" s="35"/>
      <c r="BQ139" s="35">
        <f t="shared" ref="BQ139:BV139" si="353">SUM(BQ140)</f>
        <v>0</v>
      </c>
      <c r="BR139" s="35">
        <f t="shared" si="353"/>
        <v>0</v>
      </c>
      <c r="BS139" s="35">
        <f t="shared" si="353"/>
        <v>0</v>
      </c>
      <c r="BT139" s="35">
        <f t="shared" si="353"/>
        <v>0</v>
      </c>
      <c r="BU139" s="35">
        <f t="shared" si="353"/>
        <v>0</v>
      </c>
      <c r="BV139" s="35">
        <f t="shared" si="353"/>
        <v>0</v>
      </c>
      <c r="BW139" s="35">
        <f t="shared" si="278"/>
        <v>131200000</v>
      </c>
      <c r="BX139" s="35">
        <f>BW139</f>
        <v>131200000</v>
      </c>
      <c r="BY139" s="35">
        <f t="shared" si="207"/>
        <v>0</v>
      </c>
      <c r="BZ139" s="35"/>
    </row>
    <row r="140" spans="1:78" ht="15.75" hidden="1" outlineLevel="4" thickBot="1" x14ac:dyDescent="0.25">
      <c r="A140" s="37"/>
      <c r="B140" s="38">
        <f t="shared" si="348"/>
        <v>0</v>
      </c>
      <c r="C140" s="39"/>
      <c r="D140" s="41"/>
      <c r="E140" s="41"/>
      <c r="F140" s="41"/>
      <c r="G140" s="41">
        <f t="shared" si="331"/>
        <v>0</v>
      </c>
      <c r="H140" s="40" t="s">
        <v>40</v>
      </c>
      <c r="I140" s="41">
        <v>12</v>
      </c>
      <c r="J140" s="42">
        <v>100000000</v>
      </c>
      <c r="K140" s="42"/>
      <c r="L140" s="42"/>
      <c r="M140" s="42"/>
      <c r="N140" s="42"/>
      <c r="O140" s="42">
        <f t="shared" si="232"/>
        <v>100000000</v>
      </c>
      <c r="P140" s="43">
        <f t="shared" si="332"/>
        <v>100000000</v>
      </c>
      <c r="Q140" s="41">
        <v>12</v>
      </c>
      <c r="R140" s="42">
        <f>130000000-30000000</f>
        <v>100000000</v>
      </c>
      <c r="S140" s="42"/>
      <c r="T140" s="42"/>
      <c r="U140" s="42"/>
      <c r="V140" s="42"/>
      <c r="W140" s="42">
        <f t="shared" si="233"/>
        <v>100000000</v>
      </c>
      <c r="X140" s="41"/>
      <c r="Y140" s="42"/>
      <c r="Z140" s="42"/>
      <c r="AA140" s="42"/>
      <c r="AB140" s="42"/>
      <c r="AC140" s="42"/>
      <c r="AD140" s="42">
        <f t="shared" si="273"/>
        <v>0</v>
      </c>
      <c r="AE140" s="42"/>
      <c r="AF140" s="42"/>
      <c r="AG140" s="42"/>
      <c r="AH140" s="42"/>
      <c r="AI140" s="42"/>
      <c r="AJ140" s="42"/>
      <c r="AK140" s="42"/>
      <c r="AL140" s="42"/>
      <c r="AM140" s="42">
        <f t="shared" si="274"/>
        <v>0</v>
      </c>
      <c r="AN140" s="42"/>
      <c r="AO140" s="42"/>
      <c r="AP140" s="42"/>
      <c r="AQ140" s="42"/>
      <c r="AR140" s="42"/>
      <c r="AS140" s="42"/>
      <c r="AT140" s="42"/>
      <c r="AU140" s="42"/>
      <c r="AV140" s="42">
        <f t="shared" si="275"/>
        <v>0</v>
      </c>
      <c r="AW140" s="42"/>
      <c r="AX140" s="42"/>
      <c r="AY140" s="42"/>
      <c r="AZ140" s="42"/>
      <c r="BA140" s="42"/>
      <c r="BB140" s="42"/>
      <c r="BC140" s="42"/>
      <c r="BD140" s="42"/>
      <c r="BE140" s="42">
        <f t="shared" si="276"/>
        <v>0</v>
      </c>
      <c r="BF140" s="42"/>
      <c r="BG140" s="42"/>
      <c r="BH140" s="42"/>
      <c r="BI140" s="42"/>
      <c r="BJ140" s="42"/>
      <c r="BK140" s="42"/>
      <c r="BL140" s="42"/>
      <c r="BM140" s="42"/>
      <c r="BN140" s="42">
        <f t="shared" si="277"/>
        <v>0</v>
      </c>
      <c r="BO140" s="42"/>
      <c r="BP140" s="42"/>
      <c r="BQ140" s="42"/>
      <c r="BR140" s="42"/>
      <c r="BS140" s="42"/>
      <c r="BT140" s="42"/>
      <c r="BU140" s="42"/>
      <c r="BV140" s="42"/>
      <c r="BW140" s="42">
        <f t="shared" si="278"/>
        <v>0</v>
      </c>
      <c r="BX140" s="42"/>
      <c r="BY140" s="42">
        <f t="shared" si="207"/>
        <v>0</v>
      </c>
      <c r="BZ140" s="42"/>
    </row>
    <row r="141" spans="1:78" ht="32.25" outlineLevel="2" thickBot="1" x14ac:dyDescent="0.25">
      <c r="A141" s="25" t="s">
        <v>70</v>
      </c>
      <c r="B141" s="26">
        <f t="shared" si="348"/>
        <v>12</v>
      </c>
      <c r="C141" s="46" t="s">
        <v>71</v>
      </c>
      <c r="D141" s="28">
        <f>SUM(D142,D144,D146)</f>
        <v>205080000</v>
      </c>
      <c r="E141" s="28">
        <f>SUM(E142,E144,E146)</f>
        <v>0</v>
      </c>
      <c r="F141" s="54"/>
      <c r="G141" s="28">
        <f t="shared" si="331"/>
        <v>205080000</v>
      </c>
      <c r="H141" s="51"/>
      <c r="I141" s="28"/>
      <c r="J141" s="27">
        <f>SUM(J142,J144,J146)</f>
        <v>180000000</v>
      </c>
      <c r="K141" s="27">
        <f>SUM(K142,K144,K146)</f>
        <v>0</v>
      </c>
      <c r="L141" s="27">
        <f>SUM(L142,L144,L146)</f>
        <v>0</v>
      </c>
      <c r="M141" s="27">
        <f>SUM(M142,M144,M146)</f>
        <v>0</v>
      </c>
      <c r="N141" s="27">
        <f>SUM(N142,N144,N146)</f>
        <v>0</v>
      </c>
      <c r="O141" s="27">
        <f t="shared" si="232"/>
        <v>180000000</v>
      </c>
      <c r="P141" s="29">
        <f t="shared" si="332"/>
        <v>-25080000</v>
      </c>
      <c r="Q141" s="28"/>
      <c r="R141" s="27">
        <f>SUM(R142,R144,R146)</f>
        <v>257600000</v>
      </c>
      <c r="S141" s="27">
        <f>SUM(S142,S144,S146)</f>
        <v>0</v>
      </c>
      <c r="T141" s="27">
        <f>SUM(T142,T144,T146)</f>
        <v>0</v>
      </c>
      <c r="U141" s="27">
        <f>SUM(U142,U144,U146)</f>
        <v>0</v>
      </c>
      <c r="V141" s="27">
        <f>SUM(V142,V144,V146)</f>
        <v>0</v>
      </c>
      <c r="W141" s="27">
        <f t="shared" si="233"/>
        <v>257600000</v>
      </c>
      <c r="X141" s="28"/>
      <c r="Y141" s="27">
        <f>SUM(Y142,Y144,Y146)</f>
        <v>263636000</v>
      </c>
      <c r="Z141" s="27">
        <f>SUM(Z142,Z144,Z146)</f>
        <v>0</v>
      </c>
      <c r="AA141" s="27">
        <f>SUM(AA142,AA144,AA146)</f>
        <v>0</v>
      </c>
      <c r="AB141" s="27">
        <f>SUM(AB142,AB144,AB146)</f>
        <v>0</v>
      </c>
      <c r="AC141" s="27">
        <f>SUM(AC142,AC144,AC146)</f>
        <v>0</v>
      </c>
      <c r="AD141" s="27">
        <f t="shared" si="273"/>
        <v>263636000</v>
      </c>
      <c r="AE141" s="27">
        <f t="shared" ref="AE141:AL141" si="354">SUM(AE142,AE144,AE146)</f>
        <v>279236000</v>
      </c>
      <c r="AF141" s="27">
        <f t="shared" si="354"/>
        <v>0</v>
      </c>
      <c r="AG141" s="27">
        <f t="shared" si="354"/>
        <v>0</v>
      </c>
      <c r="AH141" s="27">
        <f t="shared" si="354"/>
        <v>0</v>
      </c>
      <c r="AI141" s="27">
        <f t="shared" si="354"/>
        <v>0</v>
      </c>
      <c r="AJ141" s="27">
        <f t="shared" si="354"/>
        <v>0</v>
      </c>
      <c r="AK141" s="27">
        <f t="shared" si="354"/>
        <v>0</v>
      </c>
      <c r="AL141" s="27">
        <f t="shared" si="354"/>
        <v>0</v>
      </c>
      <c r="AM141" s="27">
        <f t="shared" si="274"/>
        <v>279236000</v>
      </c>
      <c r="AN141" s="27">
        <f t="shared" ref="AN141:AU141" si="355">SUM(AN142,AN144,AN146)</f>
        <v>279236000</v>
      </c>
      <c r="AO141" s="27">
        <f t="shared" si="355"/>
        <v>0</v>
      </c>
      <c r="AP141" s="27">
        <f t="shared" si="355"/>
        <v>0</v>
      </c>
      <c r="AQ141" s="27">
        <f t="shared" si="355"/>
        <v>0</v>
      </c>
      <c r="AR141" s="27">
        <f t="shared" si="355"/>
        <v>0</v>
      </c>
      <c r="AS141" s="27">
        <f t="shared" si="355"/>
        <v>0</v>
      </c>
      <c r="AT141" s="27">
        <f t="shared" si="355"/>
        <v>0</v>
      </c>
      <c r="AU141" s="27">
        <f t="shared" si="355"/>
        <v>0</v>
      </c>
      <c r="AV141" s="27">
        <f t="shared" si="275"/>
        <v>279236000</v>
      </c>
      <c r="AW141" s="27">
        <f t="shared" ref="AW141:BD141" si="356">SUM(AW142,AW144,AW146)</f>
        <v>284036000</v>
      </c>
      <c r="AX141" s="27">
        <f t="shared" si="356"/>
        <v>0</v>
      </c>
      <c r="AY141" s="27">
        <f t="shared" si="356"/>
        <v>0</v>
      </c>
      <c r="AZ141" s="27">
        <f t="shared" si="356"/>
        <v>0</v>
      </c>
      <c r="BA141" s="27">
        <f t="shared" si="356"/>
        <v>0</v>
      </c>
      <c r="BB141" s="27">
        <f t="shared" si="356"/>
        <v>0</v>
      </c>
      <c r="BC141" s="27">
        <f t="shared" si="356"/>
        <v>0</v>
      </c>
      <c r="BD141" s="27">
        <f t="shared" si="356"/>
        <v>0</v>
      </c>
      <c r="BE141" s="27">
        <f t="shared" si="276"/>
        <v>284036000</v>
      </c>
      <c r="BF141" s="27">
        <f t="shared" ref="BF141:BM141" si="357">SUM(BF142,BF144,BF146)</f>
        <v>284036000</v>
      </c>
      <c r="BG141" s="27">
        <f t="shared" si="357"/>
        <v>0</v>
      </c>
      <c r="BH141" s="27">
        <f t="shared" si="357"/>
        <v>0</v>
      </c>
      <c r="BI141" s="27">
        <f t="shared" si="357"/>
        <v>0</v>
      </c>
      <c r="BJ141" s="27">
        <f t="shared" si="357"/>
        <v>0</v>
      </c>
      <c r="BK141" s="27">
        <f t="shared" si="357"/>
        <v>0</v>
      </c>
      <c r="BL141" s="27">
        <f t="shared" si="357"/>
        <v>0</v>
      </c>
      <c r="BM141" s="27">
        <f t="shared" si="357"/>
        <v>0</v>
      </c>
      <c r="BN141" s="27">
        <f t="shared" si="277"/>
        <v>284036000</v>
      </c>
      <c r="BO141" s="27">
        <f t="shared" ref="BO141:BV141" si="358">SUM(BO142,BO144,BO146)</f>
        <v>284036000</v>
      </c>
      <c r="BP141" s="27">
        <f t="shared" si="358"/>
        <v>0</v>
      </c>
      <c r="BQ141" s="27">
        <f t="shared" si="358"/>
        <v>0</v>
      </c>
      <c r="BR141" s="27">
        <f t="shared" si="358"/>
        <v>0</v>
      </c>
      <c r="BS141" s="27">
        <f t="shared" si="358"/>
        <v>0</v>
      </c>
      <c r="BT141" s="27">
        <f t="shared" si="358"/>
        <v>0</v>
      </c>
      <c r="BU141" s="27">
        <f t="shared" si="358"/>
        <v>0</v>
      </c>
      <c r="BV141" s="27">
        <f t="shared" si="358"/>
        <v>0</v>
      </c>
      <c r="BW141" s="27">
        <f t="shared" si="278"/>
        <v>284036000</v>
      </c>
      <c r="BX141" s="27">
        <f t="shared" ref="BX141" si="359">SUM(BX142,BX144,BX146)</f>
        <v>284036000</v>
      </c>
      <c r="BY141" s="27">
        <f t="shared" si="207"/>
        <v>0</v>
      </c>
      <c r="BZ141" s="27"/>
    </row>
    <row r="142" spans="1:78" ht="16.5" outlineLevel="3" collapsed="1" thickBot="1" x14ac:dyDescent="0.25">
      <c r="A142" s="30" t="s">
        <v>72</v>
      </c>
      <c r="B142" s="31">
        <f t="shared" si="348"/>
        <v>15</v>
      </c>
      <c r="C142" s="32" t="s">
        <v>73</v>
      </c>
      <c r="D142" s="34">
        <v>2000000</v>
      </c>
      <c r="E142" s="34"/>
      <c r="F142" s="55"/>
      <c r="G142" s="34">
        <f t="shared" si="331"/>
        <v>2000000</v>
      </c>
      <c r="H142" s="33"/>
      <c r="I142" s="34"/>
      <c r="J142" s="35">
        <f>SUM(J143)</f>
        <v>2000000</v>
      </c>
      <c r="K142" s="35">
        <f>SUM(K143)</f>
        <v>0</v>
      </c>
      <c r="L142" s="35">
        <f>SUM(L143)</f>
        <v>0</v>
      </c>
      <c r="M142" s="35">
        <f>SUM(M143)</f>
        <v>0</v>
      </c>
      <c r="N142" s="35">
        <f>SUM(N143)</f>
        <v>0</v>
      </c>
      <c r="O142" s="35">
        <f t="shared" si="232"/>
        <v>2000000</v>
      </c>
      <c r="P142" s="36">
        <f t="shared" si="332"/>
        <v>0</v>
      </c>
      <c r="Q142" s="34"/>
      <c r="R142" s="35">
        <f>SUM(R143)</f>
        <v>2000000</v>
      </c>
      <c r="S142" s="35">
        <f>SUM(S143)</f>
        <v>0</v>
      </c>
      <c r="T142" s="35">
        <f>SUM(T143)</f>
        <v>0</v>
      </c>
      <c r="U142" s="35">
        <f>SUM(U143)</f>
        <v>0</v>
      </c>
      <c r="V142" s="35">
        <f>SUM(V143)</f>
        <v>0</v>
      </c>
      <c r="W142" s="35">
        <f t="shared" si="233"/>
        <v>2000000</v>
      </c>
      <c r="X142" s="34"/>
      <c r="Y142" s="35">
        <f t="shared" ref="Y142:BV142" si="360">SUM(Y143)</f>
        <v>2000000</v>
      </c>
      <c r="Z142" s="35">
        <f t="shared" si="360"/>
        <v>0</v>
      </c>
      <c r="AA142" s="35">
        <f t="shared" si="360"/>
        <v>0</v>
      </c>
      <c r="AB142" s="35">
        <f t="shared" si="360"/>
        <v>0</v>
      </c>
      <c r="AC142" s="35">
        <f t="shared" si="360"/>
        <v>0</v>
      </c>
      <c r="AD142" s="35">
        <f t="shared" si="273"/>
        <v>2000000</v>
      </c>
      <c r="AE142" s="35">
        <f t="shared" si="360"/>
        <v>2000000</v>
      </c>
      <c r="AF142" s="35">
        <f t="shared" si="360"/>
        <v>0</v>
      </c>
      <c r="AG142" s="35">
        <f t="shared" si="360"/>
        <v>0</v>
      </c>
      <c r="AH142" s="35">
        <f t="shared" si="360"/>
        <v>0</v>
      </c>
      <c r="AI142" s="35">
        <f t="shared" si="360"/>
        <v>0</v>
      </c>
      <c r="AJ142" s="35">
        <f t="shared" si="360"/>
        <v>0</v>
      </c>
      <c r="AK142" s="35">
        <f t="shared" si="360"/>
        <v>0</v>
      </c>
      <c r="AL142" s="35">
        <f t="shared" si="360"/>
        <v>0</v>
      </c>
      <c r="AM142" s="35">
        <f t="shared" si="274"/>
        <v>2000000</v>
      </c>
      <c r="AN142" s="35">
        <f t="shared" si="360"/>
        <v>2000000</v>
      </c>
      <c r="AO142" s="35">
        <f t="shared" si="360"/>
        <v>0</v>
      </c>
      <c r="AP142" s="35">
        <f t="shared" si="360"/>
        <v>0</v>
      </c>
      <c r="AQ142" s="35">
        <f t="shared" si="360"/>
        <v>0</v>
      </c>
      <c r="AR142" s="35">
        <f t="shared" si="360"/>
        <v>0</v>
      </c>
      <c r="AS142" s="35">
        <f t="shared" si="360"/>
        <v>0</v>
      </c>
      <c r="AT142" s="35">
        <f t="shared" si="360"/>
        <v>0</v>
      </c>
      <c r="AU142" s="35">
        <f t="shared" si="360"/>
        <v>0</v>
      </c>
      <c r="AV142" s="35">
        <f t="shared" si="275"/>
        <v>2000000</v>
      </c>
      <c r="AW142" s="35">
        <f t="shared" si="360"/>
        <v>2000000</v>
      </c>
      <c r="AX142" s="35">
        <f t="shared" si="360"/>
        <v>0</v>
      </c>
      <c r="AY142" s="35">
        <f t="shared" si="360"/>
        <v>0</v>
      </c>
      <c r="AZ142" s="35">
        <f t="shared" si="360"/>
        <v>0</v>
      </c>
      <c r="BA142" s="35">
        <f t="shared" si="360"/>
        <v>0</v>
      </c>
      <c r="BB142" s="35">
        <f t="shared" si="360"/>
        <v>0</v>
      </c>
      <c r="BC142" s="35">
        <f t="shared" si="360"/>
        <v>0</v>
      </c>
      <c r="BD142" s="35">
        <f t="shared" si="360"/>
        <v>0</v>
      </c>
      <c r="BE142" s="35">
        <f t="shared" si="276"/>
        <v>2000000</v>
      </c>
      <c r="BF142" s="35">
        <f t="shared" si="360"/>
        <v>2000000</v>
      </c>
      <c r="BG142" s="35">
        <f t="shared" si="360"/>
        <v>0</v>
      </c>
      <c r="BH142" s="35">
        <f t="shared" si="360"/>
        <v>0</v>
      </c>
      <c r="BI142" s="35">
        <f t="shared" si="360"/>
        <v>0</v>
      </c>
      <c r="BJ142" s="35">
        <f t="shared" si="360"/>
        <v>0</v>
      </c>
      <c r="BK142" s="35">
        <f t="shared" si="360"/>
        <v>0</v>
      </c>
      <c r="BL142" s="35">
        <f t="shared" si="360"/>
        <v>0</v>
      </c>
      <c r="BM142" s="35">
        <f t="shared" si="360"/>
        <v>0</v>
      </c>
      <c r="BN142" s="35">
        <f t="shared" si="277"/>
        <v>2000000</v>
      </c>
      <c r="BO142" s="35">
        <f t="shared" si="360"/>
        <v>2000000</v>
      </c>
      <c r="BP142" s="35">
        <f t="shared" si="360"/>
        <v>0</v>
      </c>
      <c r="BQ142" s="35">
        <f t="shared" si="360"/>
        <v>0</v>
      </c>
      <c r="BR142" s="35">
        <f t="shared" si="360"/>
        <v>0</v>
      </c>
      <c r="BS142" s="35">
        <f t="shared" si="360"/>
        <v>0</v>
      </c>
      <c r="BT142" s="35">
        <f t="shared" si="360"/>
        <v>0</v>
      </c>
      <c r="BU142" s="35">
        <f t="shared" si="360"/>
        <v>0</v>
      </c>
      <c r="BV142" s="35">
        <f t="shared" si="360"/>
        <v>0</v>
      </c>
      <c r="BW142" s="35">
        <f t="shared" si="278"/>
        <v>2000000</v>
      </c>
      <c r="BX142" s="35">
        <f>BW142</f>
        <v>2000000</v>
      </c>
      <c r="BY142" s="35">
        <f t="shared" si="207"/>
        <v>0</v>
      </c>
      <c r="BZ142" s="35"/>
    </row>
    <row r="143" spans="1:78" ht="15.75" hidden="1" outlineLevel="4" thickBot="1" x14ac:dyDescent="0.25">
      <c r="A143" s="37"/>
      <c r="B143" s="38">
        <f t="shared" si="348"/>
        <v>0</v>
      </c>
      <c r="C143" s="39"/>
      <c r="D143" s="41"/>
      <c r="E143" s="41"/>
      <c r="F143" s="41"/>
      <c r="G143" s="41">
        <f t="shared" si="331"/>
        <v>0</v>
      </c>
      <c r="H143" s="40" t="s">
        <v>40</v>
      </c>
      <c r="I143" s="41">
        <v>12</v>
      </c>
      <c r="J143" s="42">
        <v>2000000</v>
      </c>
      <c r="K143" s="42"/>
      <c r="L143" s="42"/>
      <c r="M143" s="42"/>
      <c r="N143" s="42"/>
      <c r="O143" s="42">
        <f t="shared" si="232"/>
        <v>2000000</v>
      </c>
      <c r="P143" s="43">
        <f t="shared" si="332"/>
        <v>2000000</v>
      </c>
      <c r="Q143" s="41">
        <v>12</v>
      </c>
      <c r="R143" s="42">
        <v>2000000</v>
      </c>
      <c r="S143" s="42"/>
      <c r="T143" s="42"/>
      <c r="U143" s="42"/>
      <c r="V143" s="42"/>
      <c r="W143" s="42">
        <f t="shared" si="233"/>
        <v>2000000</v>
      </c>
      <c r="X143" s="41">
        <v>12</v>
      </c>
      <c r="Y143" s="42">
        <v>2000000</v>
      </c>
      <c r="Z143" s="42"/>
      <c r="AA143" s="42"/>
      <c r="AB143" s="42"/>
      <c r="AC143" s="42"/>
      <c r="AD143" s="42">
        <f t="shared" si="273"/>
        <v>2000000</v>
      </c>
      <c r="AE143" s="42">
        <v>2000000</v>
      </c>
      <c r="AF143" s="42"/>
      <c r="AG143" s="42"/>
      <c r="AH143" s="42"/>
      <c r="AI143" s="42"/>
      <c r="AJ143" s="42"/>
      <c r="AK143" s="42"/>
      <c r="AL143" s="42"/>
      <c r="AM143" s="42">
        <f t="shared" si="274"/>
        <v>2000000</v>
      </c>
      <c r="AN143" s="42">
        <v>2000000</v>
      </c>
      <c r="AO143" s="42"/>
      <c r="AP143" s="42"/>
      <c r="AQ143" s="42"/>
      <c r="AR143" s="42"/>
      <c r="AS143" s="42"/>
      <c r="AT143" s="42"/>
      <c r="AU143" s="42"/>
      <c r="AV143" s="42">
        <f t="shared" si="275"/>
        <v>2000000</v>
      </c>
      <c r="AW143" s="42">
        <v>2000000</v>
      </c>
      <c r="AX143" s="42"/>
      <c r="AY143" s="42"/>
      <c r="AZ143" s="42"/>
      <c r="BA143" s="42"/>
      <c r="BB143" s="42"/>
      <c r="BC143" s="42"/>
      <c r="BD143" s="42"/>
      <c r="BE143" s="42">
        <f t="shared" si="276"/>
        <v>2000000</v>
      </c>
      <c r="BF143" s="42">
        <v>2000000</v>
      </c>
      <c r="BG143" s="42"/>
      <c r="BH143" s="42"/>
      <c r="BI143" s="42"/>
      <c r="BJ143" s="42"/>
      <c r="BK143" s="42"/>
      <c r="BL143" s="42"/>
      <c r="BM143" s="42"/>
      <c r="BN143" s="42">
        <f t="shared" si="277"/>
        <v>2000000</v>
      </c>
      <c r="BO143" s="42">
        <v>2000000</v>
      </c>
      <c r="BP143" s="42"/>
      <c r="BQ143" s="42"/>
      <c r="BR143" s="42"/>
      <c r="BS143" s="42"/>
      <c r="BT143" s="42"/>
      <c r="BU143" s="42"/>
      <c r="BV143" s="42"/>
      <c r="BW143" s="42">
        <f t="shared" si="278"/>
        <v>2000000</v>
      </c>
      <c r="BX143" s="42"/>
      <c r="BY143" s="42">
        <f t="shared" si="207"/>
        <v>-2000000</v>
      </c>
      <c r="BZ143" s="42"/>
    </row>
    <row r="144" spans="1:78" ht="32.25" outlineLevel="3" collapsed="1" thickBot="1" x14ac:dyDescent="0.25">
      <c r="A144" s="30" t="s">
        <v>74</v>
      </c>
      <c r="B144" s="31">
        <f t="shared" si="348"/>
        <v>15</v>
      </c>
      <c r="C144" s="32" t="s">
        <v>75</v>
      </c>
      <c r="D144" s="34">
        <v>145080000</v>
      </c>
      <c r="E144" s="34"/>
      <c r="F144" s="55"/>
      <c r="G144" s="34">
        <f t="shared" si="331"/>
        <v>145080000</v>
      </c>
      <c r="H144" s="33"/>
      <c r="I144" s="34"/>
      <c r="J144" s="35">
        <f>SUM(J145)</f>
        <v>120000000</v>
      </c>
      <c r="K144" s="35">
        <f>SUM(K145)</f>
        <v>0</v>
      </c>
      <c r="L144" s="35">
        <f>SUM(L145)</f>
        <v>0</v>
      </c>
      <c r="M144" s="35">
        <f>SUM(M145)</f>
        <v>0</v>
      </c>
      <c r="N144" s="35">
        <f>SUM(N145)</f>
        <v>0</v>
      </c>
      <c r="O144" s="35">
        <f t="shared" si="232"/>
        <v>120000000</v>
      </c>
      <c r="P144" s="36">
        <f t="shared" si="332"/>
        <v>-25080000</v>
      </c>
      <c r="Q144" s="34"/>
      <c r="R144" s="35">
        <f>SUM(R145)</f>
        <v>120000000</v>
      </c>
      <c r="S144" s="35">
        <f>SUM(S145)</f>
        <v>0</v>
      </c>
      <c r="T144" s="35">
        <f>SUM(T145)</f>
        <v>0</v>
      </c>
      <c r="U144" s="35">
        <f>SUM(U145)</f>
        <v>0</v>
      </c>
      <c r="V144" s="35">
        <f>SUM(V145)</f>
        <v>0</v>
      </c>
      <c r="W144" s="35">
        <f t="shared" si="233"/>
        <v>120000000</v>
      </c>
      <c r="X144" s="34"/>
      <c r="Y144" s="35">
        <f t="shared" ref="Y144:BD144" si="361">SUM(Y145)</f>
        <v>120000000</v>
      </c>
      <c r="Z144" s="35">
        <f t="shared" si="361"/>
        <v>0</v>
      </c>
      <c r="AA144" s="35">
        <f t="shared" si="361"/>
        <v>0</v>
      </c>
      <c r="AB144" s="35">
        <f t="shared" si="361"/>
        <v>0</v>
      </c>
      <c r="AC144" s="35">
        <f t="shared" si="361"/>
        <v>0</v>
      </c>
      <c r="AD144" s="35">
        <f t="shared" si="273"/>
        <v>120000000</v>
      </c>
      <c r="AE144" s="35">
        <f t="shared" si="361"/>
        <v>120000000</v>
      </c>
      <c r="AF144" s="35">
        <f t="shared" si="361"/>
        <v>0</v>
      </c>
      <c r="AG144" s="35">
        <f t="shared" si="361"/>
        <v>0</v>
      </c>
      <c r="AH144" s="35">
        <f t="shared" si="361"/>
        <v>0</v>
      </c>
      <c r="AI144" s="35">
        <f t="shared" si="361"/>
        <v>0</v>
      </c>
      <c r="AJ144" s="35">
        <f t="shared" si="361"/>
        <v>0</v>
      </c>
      <c r="AK144" s="35">
        <f t="shared" si="361"/>
        <v>0</v>
      </c>
      <c r="AL144" s="35">
        <f t="shared" si="361"/>
        <v>0</v>
      </c>
      <c r="AM144" s="35">
        <f t="shared" si="274"/>
        <v>120000000</v>
      </c>
      <c r="AN144" s="35">
        <f t="shared" si="361"/>
        <v>120000000</v>
      </c>
      <c r="AO144" s="35">
        <f t="shared" si="361"/>
        <v>0</v>
      </c>
      <c r="AP144" s="35">
        <f t="shared" si="361"/>
        <v>0</v>
      </c>
      <c r="AQ144" s="35">
        <f t="shared" si="361"/>
        <v>0</v>
      </c>
      <c r="AR144" s="35">
        <f t="shared" si="361"/>
        <v>0</v>
      </c>
      <c r="AS144" s="35">
        <f t="shared" si="361"/>
        <v>0</v>
      </c>
      <c r="AT144" s="35">
        <f t="shared" si="361"/>
        <v>0</v>
      </c>
      <c r="AU144" s="35">
        <f t="shared" si="361"/>
        <v>0</v>
      </c>
      <c r="AV144" s="35">
        <f t="shared" si="275"/>
        <v>120000000</v>
      </c>
      <c r="AW144" s="35">
        <f>SUM(AW145)+1200000</f>
        <v>121200000</v>
      </c>
      <c r="AX144" s="35">
        <f t="shared" si="361"/>
        <v>0</v>
      </c>
      <c r="AY144" s="35">
        <f t="shared" si="361"/>
        <v>0</v>
      </c>
      <c r="AZ144" s="35">
        <f t="shared" si="361"/>
        <v>0</v>
      </c>
      <c r="BA144" s="35">
        <f t="shared" si="361"/>
        <v>0</v>
      </c>
      <c r="BB144" s="35">
        <f t="shared" si="361"/>
        <v>0</v>
      </c>
      <c r="BC144" s="35">
        <f t="shared" si="361"/>
        <v>0</v>
      </c>
      <c r="BD144" s="35">
        <f t="shared" si="361"/>
        <v>0</v>
      </c>
      <c r="BE144" s="35">
        <f t="shared" si="276"/>
        <v>121200000</v>
      </c>
      <c r="BF144" s="35">
        <f>SUM(BF145)+1200000</f>
        <v>121200000</v>
      </c>
      <c r="BG144" s="35">
        <f t="shared" ref="BG144:BM144" si="362">SUM(BG145)</f>
        <v>0</v>
      </c>
      <c r="BH144" s="35">
        <f t="shared" si="362"/>
        <v>0</v>
      </c>
      <c r="BI144" s="35">
        <f t="shared" si="362"/>
        <v>0</v>
      </c>
      <c r="BJ144" s="35">
        <f t="shared" si="362"/>
        <v>0</v>
      </c>
      <c r="BK144" s="35">
        <f t="shared" si="362"/>
        <v>0</v>
      </c>
      <c r="BL144" s="35">
        <f t="shared" si="362"/>
        <v>0</v>
      </c>
      <c r="BM144" s="35">
        <f t="shared" si="362"/>
        <v>0</v>
      </c>
      <c r="BN144" s="35">
        <f t="shared" si="277"/>
        <v>121200000</v>
      </c>
      <c r="BO144" s="35">
        <f>SUM(BO145)+1200000</f>
        <v>121200000</v>
      </c>
      <c r="BP144" s="35">
        <f t="shared" ref="BP144:BV144" si="363">SUM(BP145)</f>
        <v>0</v>
      </c>
      <c r="BQ144" s="35">
        <f t="shared" si="363"/>
        <v>0</v>
      </c>
      <c r="BR144" s="35">
        <f t="shared" si="363"/>
        <v>0</v>
      </c>
      <c r="BS144" s="35">
        <f t="shared" si="363"/>
        <v>0</v>
      </c>
      <c r="BT144" s="35">
        <f t="shared" si="363"/>
        <v>0</v>
      </c>
      <c r="BU144" s="35">
        <f t="shared" si="363"/>
        <v>0</v>
      </c>
      <c r="BV144" s="35">
        <f t="shared" si="363"/>
        <v>0</v>
      </c>
      <c r="BW144" s="35">
        <f t="shared" si="278"/>
        <v>121200000</v>
      </c>
      <c r="BX144" s="35">
        <f>BW144</f>
        <v>121200000</v>
      </c>
      <c r="BY144" s="35">
        <f t="shared" si="207"/>
        <v>0</v>
      </c>
      <c r="BZ144" s="35"/>
    </row>
    <row r="145" spans="1:78" ht="15.75" hidden="1" outlineLevel="4" thickBot="1" x14ac:dyDescent="0.25">
      <c r="A145" s="37"/>
      <c r="B145" s="38">
        <f t="shared" si="348"/>
        <v>0</v>
      </c>
      <c r="C145" s="39"/>
      <c r="D145" s="41"/>
      <c r="E145" s="41"/>
      <c r="F145" s="41"/>
      <c r="G145" s="41">
        <f t="shared" si="331"/>
        <v>0</v>
      </c>
      <c r="H145" s="40" t="s">
        <v>40</v>
      </c>
      <c r="I145" s="41">
        <v>12</v>
      </c>
      <c r="J145" s="42">
        <v>120000000</v>
      </c>
      <c r="K145" s="42"/>
      <c r="L145" s="42"/>
      <c r="M145" s="42"/>
      <c r="N145" s="42"/>
      <c r="O145" s="42">
        <f t="shared" si="232"/>
        <v>120000000</v>
      </c>
      <c r="P145" s="43">
        <f t="shared" si="332"/>
        <v>120000000</v>
      </c>
      <c r="Q145" s="41">
        <v>12</v>
      </c>
      <c r="R145" s="42">
        <v>120000000</v>
      </c>
      <c r="S145" s="42"/>
      <c r="T145" s="42"/>
      <c r="U145" s="42"/>
      <c r="V145" s="42"/>
      <c r="W145" s="42">
        <f t="shared" si="233"/>
        <v>120000000</v>
      </c>
      <c r="X145" s="41">
        <v>12</v>
      </c>
      <c r="Y145" s="42">
        <v>120000000</v>
      </c>
      <c r="Z145" s="42"/>
      <c r="AA145" s="42"/>
      <c r="AB145" s="42"/>
      <c r="AC145" s="42"/>
      <c r="AD145" s="42">
        <f t="shared" si="273"/>
        <v>120000000</v>
      </c>
      <c r="AE145" s="42">
        <v>120000000</v>
      </c>
      <c r="AF145" s="42"/>
      <c r="AG145" s="42"/>
      <c r="AH145" s="42"/>
      <c r="AI145" s="42"/>
      <c r="AJ145" s="42"/>
      <c r="AK145" s="42"/>
      <c r="AL145" s="42"/>
      <c r="AM145" s="42">
        <f t="shared" si="274"/>
        <v>120000000</v>
      </c>
      <c r="AN145" s="42">
        <v>120000000</v>
      </c>
      <c r="AO145" s="42"/>
      <c r="AP145" s="42"/>
      <c r="AQ145" s="42"/>
      <c r="AR145" s="42"/>
      <c r="AS145" s="42"/>
      <c r="AT145" s="42"/>
      <c r="AU145" s="42"/>
      <c r="AV145" s="42">
        <f t="shared" si="275"/>
        <v>120000000</v>
      </c>
      <c r="AW145" s="42">
        <v>120000000</v>
      </c>
      <c r="AX145" s="42"/>
      <c r="AY145" s="42"/>
      <c r="AZ145" s="42"/>
      <c r="BA145" s="42"/>
      <c r="BB145" s="42"/>
      <c r="BC145" s="42"/>
      <c r="BD145" s="42"/>
      <c r="BE145" s="42">
        <f t="shared" si="276"/>
        <v>120000000</v>
      </c>
      <c r="BF145" s="42">
        <v>120000000</v>
      </c>
      <c r="BG145" s="42"/>
      <c r="BH145" s="42"/>
      <c r="BI145" s="42"/>
      <c r="BJ145" s="42"/>
      <c r="BK145" s="42"/>
      <c r="BL145" s="42"/>
      <c r="BM145" s="42"/>
      <c r="BN145" s="42">
        <f t="shared" si="277"/>
        <v>120000000</v>
      </c>
      <c r="BO145" s="42">
        <v>120000000</v>
      </c>
      <c r="BP145" s="42"/>
      <c r="BQ145" s="42"/>
      <c r="BR145" s="42"/>
      <c r="BS145" s="42"/>
      <c r="BT145" s="42"/>
      <c r="BU145" s="42"/>
      <c r="BV145" s="42"/>
      <c r="BW145" s="42">
        <f t="shared" si="278"/>
        <v>120000000</v>
      </c>
      <c r="BX145" s="42"/>
      <c r="BY145" s="42">
        <f t="shared" ref="BY145:BY157" si="364">BX145-BW145</f>
        <v>-120000000</v>
      </c>
      <c r="BZ145" s="42"/>
    </row>
    <row r="146" spans="1:78" ht="16.5" outlineLevel="3" collapsed="1" thickBot="1" x14ac:dyDescent="0.25">
      <c r="A146" s="30" t="s">
        <v>76</v>
      </c>
      <c r="B146" s="31">
        <f t="shared" si="348"/>
        <v>15</v>
      </c>
      <c r="C146" s="32" t="s">
        <v>77</v>
      </c>
      <c r="D146" s="34">
        <v>58000000</v>
      </c>
      <c r="E146" s="34"/>
      <c r="F146" s="55"/>
      <c r="G146" s="34">
        <f t="shared" si="331"/>
        <v>58000000</v>
      </c>
      <c r="H146" s="33"/>
      <c r="I146" s="34"/>
      <c r="J146" s="35">
        <f>SUM(J147)</f>
        <v>58000000</v>
      </c>
      <c r="K146" s="35">
        <f>SUM(K147)</f>
        <v>0</v>
      </c>
      <c r="L146" s="35">
        <f>SUM(L147)</f>
        <v>0</v>
      </c>
      <c r="M146" s="35">
        <f>SUM(M147)</f>
        <v>0</v>
      </c>
      <c r="N146" s="35">
        <f>SUM(N147)</f>
        <v>0</v>
      </c>
      <c r="O146" s="35">
        <f t="shared" si="232"/>
        <v>58000000</v>
      </c>
      <c r="P146" s="36">
        <f t="shared" si="332"/>
        <v>0</v>
      </c>
      <c r="Q146" s="34"/>
      <c r="R146" s="35">
        <f>SUM(R147)</f>
        <v>135600000</v>
      </c>
      <c r="S146" s="35">
        <f>SUM(S147)</f>
        <v>0</v>
      </c>
      <c r="T146" s="35">
        <f>SUM(T147)</f>
        <v>0</v>
      </c>
      <c r="U146" s="35">
        <f>SUM(U147)</f>
        <v>0</v>
      </c>
      <c r="V146" s="35">
        <f>SUM(V147)</f>
        <v>0</v>
      </c>
      <c r="W146" s="35">
        <f t="shared" si="233"/>
        <v>135600000</v>
      </c>
      <c r="X146" s="34"/>
      <c r="Y146" s="35">
        <v>141636000</v>
      </c>
      <c r="Z146" s="35">
        <f>SUM(Z147)</f>
        <v>0</v>
      </c>
      <c r="AA146" s="35">
        <f>SUM(AA147)</f>
        <v>0</v>
      </c>
      <c r="AB146" s="35">
        <f>SUM(AB147)</f>
        <v>0</v>
      </c>
      <c r="AC146" s="35">
        <f>SUM(AC147)</f>
        <v>0</v>
      </c>
      <c r="AD146" s="35">
        <f t="shared" si="273"/>
        <v>141636000</v>
      </c>
      <c r="AE146" s="35">
        <f>141636000+(1*12*1300000)</f>
        <v>157236000</v>
      </c>
      <c r="AF146" s="35">
        <f t="shared" ref="AF146:AL146" si="365">SUM(AF147)</f>
        <v>0</v>
      </c>
      <c r="AG146" s="35">
        <f t="shared" si="365"/>
        <v>0</v>
      </c>
      <c r="AH146" s="35">
        <f t="shared" si="365"/>
        <v>0</v>
      </c>
      <c r="AI146" s="35">
        <f t="shared" si="365"/>
        <v>0</v>
      </c>
      <c r="AJ146" s="35">
        <f t="shared" si="365"/>
        <v>0</v>
      </c>
      <c r="AK146" s="35">
        <f t="shared" si="365"/>
        <v>0</v>
      </c>
      <c r="AL146" s="35">
        <f t="shared" si="365"/>
        <v>0</v>
      </c>
      <c r="AM146" s="35">
        <f t="shared" si="274"/>
        <v>157236000</v>
      </c>
      <c r="AN146" s="35">
        <f>141636000+(1*12*1300000)</f>
        <v>157236000</v>
      </c>
      <c r="AO146" s="35">
        <f t="shared" ref="AO146:AU146" si="366">SUM(AO147)</f>
        <v>0</v>
      </c>
      <c r="AP146" s="35">
        <f t="shared" si="366"/>
        <v>0</v>
      </c>
      <c r="AQ146" s="35">
        <f t="shared" si="366"/>
        <v>0</v>
      </c>
      <c r="AR146" s="35">
        <f t="shared" si="366"/>
        <v>0</v>
      </c>
      <c r="AS146" s="35">
        <f t="shared" si="366"/>
        <v>0</v>
      </c>
      <c r="AT146" s="35">
        <f t="shared" si="366"/>
        <v>0</v>
      </c>
      <c r="AU146" s="35">
        <f t="shared" si="366"/>
        <v>0</v>
      </c>
      <c r="AV146" s="35">
        <f t="shared" si="275"/>
        <v>157236000</v>
      </c>
      <c r="AW146" s="35">
        <f>141636000+(1*12*1300000)+3600000</f>
        <v>160836000</v>
      </c>
      <c r="AX146" s="35">
        <f t="shared" ref="AX146:BD146" si="367">SUM(AX147)</f>
        <v>0</v>
      </c>
      <c r="AY146" s="35">
        <f t="shared" si="367"/>
        <v>0</v>
      </c>
      <c r="AZ146" s="35">
        <f t="shared" si="367"/>
        <v>0</v>
      </c>
      <c r="BA146" s="35">
        <f t="shared" si="367"/>
        <v>0</v>
      </c>
      <c r="BB146" s="35">
        <f t="shared" si="367"/>
        <v>0</v>
      </c>
      <c r="BC146" s="35">
        <f t="shared" si="367"/>
        <v>0</v>
      </c>
      <c r="BD146" s="35">
        <f t="shared" si="367"/>
        <v>0</v>
      </c>
      <c r="BE146" s="35">
        <f t="shared" si="276"/>
        <v>160836000</v>
      </c>
      <c r="BF146" s="35">
        <f>141636000+(1*12*1300000)+3600000</f>
        <v>160836000</v>
      </c>
      <c r="BG146" s="35">
        <f t="shared" ref="BG146:BM146" si="368">SUM(BG147)</f>
        <v>0</v>
      </c>
      <c r="BH146" s="35">
        <f t="shared" si="368"/>
        <v>0</v>
      </c>
      <c r="BI146" s="35">
        <f t="shared" si="368"/>
        <v>0</v>
      </c>
      <c r="BJ146" s="35">
        <f t="shared" si="368"/>
        <v>0</v>
      </c>
      <c r="BK146" s="35">
        <f t="shared" si="368"/>
        <v>0</v>
      </c>
      <c r="BL146" s="35">
        <f t="shared" si="368"/>
        <v>0</v>
      </c>
      <c r="BM146" s="35">
        <f t="shared" si="368"/>
        <v>0</v>
      </c>
      <c r="BN146" s="35">
        <f t="shared" si="277"/>
        <v>160836000</v>
      </c>
      <c r="BO146" s="35">
        <f>141636000+(1*12*1300000)+3600000</f>
        <v>160836000</v>
      </c>
      <c r="BP146" s="35">
        <f t="shared" ref="BP146:BV146" si="369">SUM(BP147)</f>
        <v>0</v>
      </c>
      <c r="BQ146" s="35">
        <f t="shared" si="369"/>
        <v>0</v>
      </c>
      <c r="BR146" s="35">
        <f t="shared" si="369"/>
        <v>0</v>
      </c>
      <c r="BS146" s="35">
        <f t="shared" si="369"/>
        <v>0</v>
      </c>
      <c r="BT146" s="35">
        <f t="shared" si="369"/>
        <v>0</v>
      </c>
      <c r="BU146" s="35">
        <f t="shared" si="369"/>
        <v>0</v>
      </c>
      <c r="BV146" s="35">
        <f t="shared" si="369"/>
        <v>0</v>
      </c>
      <c r="BW146" s="35">
        <f t="shared" si="278"/>
        <v>160836000</v>
      </c>
      <c r="BX146" s="35">
        <f>BW146</f>
        <v>160836000</v>
      </c>
      <c r="BY146" s="35">
        <f t="shared" si="364"/>
        <v>0</v>
      </c>
      <c r="BZ146" s="35"/>
    </row>
    <row r="147" spans="1:78" ht="15.75" hidden="1" outlineLevel="4" thickBot="1" x14ac:dyDescent="0.25">
      <c r="A147" s="37"/>
      <c r="B147" s="38">
        <f t="shared" si="348"/>
        <v>0</v>
      </c>
      <c r="C147" s="39"/>
      <c r="D147" s="41"/>
      <c r="E147" s="41"/>
      <c r="F147" s="41"/>
      <c r="G147" s="41">
        <f t="shared" si="331"/>
        <v>0</v>
      </c>
      <c r="H147" s="40" t="s">
        <v>40</v>
      </c>
      <c r="I147" s="41">
        <v>12</v>
      </c>
      <c r="J147" s="42">
        <v>58000000</v>
      </c>
      <c r="K147" s="42"/>
      <c r="L147" s="42"/>
      <c r="M147" s="42"/>
      <c r="N147" s="42"/>
      <c r="O147" s="42">
        <f t="shared" si="232"/>
        <v>58000000</v>
      </c>
      <c r="P147" s="43">
        <f t="shared" si="332"/>
        <v>58000000</v>
      </c>
      <c r="Q147" s="41">
        <v>12</v>
      </c>
      <c r="R147" s="42">
        <f>(1*12*1800000)+(1*12*1750000)+(5*12*1550000)</f>
        <v>135600000</v>
      </c>
      <c r="S147" s="42"/>
      <c r="T147" s="42"/>
      <c r="U147" s="42"/>
      <c r="V147" s="42"/>
      <c r="W147" s="42">
        <f t="shared" si="233"/>
        <v>135600000</v>
      </c>
      <c r="X147" s="41"/>
      <c r="Y147" s="42"/>
      <c r="Z147" s="42"/>
      <c r="AA147" s="42"/>
      <c r="AB147" s="42"/>
      <c r="AC147" s="42"/>
      <c r="AD147" s="42">
        <f t="shared" si="273"/>
        <v>0</v>
      </c>
      <c r="AE147" s="42"/>
      <c r="AF147" s="42"/>
      <c r="AG147" s="42"/>
      <c r="AH147" s="42"/>
      <c r="AI147" s="42"/>
      <c r="AJ147" s="42"/>
      <c r="AK147" s="42"/>
      <c r="AL147" s="42"/>
      <c r="AM147" s="42">
        <f t="shared" si="274"/>
        <v>0</v>
      </c>
      <c r="AN147" s="42"/>
      <c r="AO147" s="42"/>
      <c r="AP147" s="42"/>
      <c r="AQ147" s="42"/>
      <c r="AR147" s="42"/>
      <c r="AS147" s="42"/>
      <c r="AT147" s="42"/>
      <c r="AU147" s="42"/>
      <c r="AV147" s="42">
        <f t="shared" si="275"/>
        <v>0</v>
      </c>
      <c r="AW147" s="42"/>
      <c r="AX147" s="42"/>
      <c r="AY147" s="42"/>
      <c r="AZ147" s="42"/>
      <c r="BA147" s="42"/>
      <c r="BB147" s="42"/>
      <c r="BC147" s="42"/>
      <c r="BD147" s="42"/>
      <c r="BE147" s="42">
        <f t="shared" si="276"/>
        <v>0</v>
      </c>
      <c r="BF147" s="42"/>
      <c r="BG147" s="42"/>
      <c r="BH147" s="42"/>
      <c r="BI147" s="42"/>
      <c r="BJ147" s="42"/>
      <c r="BK147" s="42"/>
      <c r="BL147" s="42"/>
      <c r="BM147" s="42"/>
      <c r="BN147" s="42">
        <f t="shared" si="277"/>
        <v>0</v>
      </c>
      <c r="BO147" s="42"/>
      <c r="BP147" s="42"/>
      <c r="BQ147" s="42"/>
      <c r="BR147" s="42"/>
      <c r="BS147" s="42"/>
      <c r="BT147" s="42"/>
      <c r="BU147" s="42"/>
      <c r="BV147" s="42"/>
      <c r="BW147" s="42">
        <f t="shared" si="278"/>
        <v>0</v>
      </c>
      <c r="BX147" s="42"/>
      <c r="BY147" s="42">
        <f t="shared" si="364"/>
        <v>0</v>
      </c>
      <c r="BZ147" s="42"/>
    </row>
    <row r="148" spans="1:78" ht="32.25" outlineLevel="2" thickBot="1" x14ac:dyDescent="0.25">
      <c r="A148" s="25" t="s">
        <v>88</v>
      </c>
      <c r="B148" s="26">
        <f t="shared" si="348"/>
        <v>12</v>
      </c>
      <c r="C148" s="46" t="s">
        <v>89</v>
      </c>
      <c r="D148" s="28">
        <f>SUM(D149)</f>
        <v>350000000</v>
      </c>
      <c r="E148" s="28">
        <f>SUM(E149)</f>
        <v>350000000</v>
      </c>
      <c r="F148" s="54"/>
      <c r="G148" s="28">
        <f t="shared" si="331"/>
        <v>0</v>
      </c>
      <c r="H148" s="51"/>
      <c r="I148" s="28"/>
      <c r="J148" s="27">
        <f t="shared" ref="J148:N149" si="370">SUM(J149)</f>
        <v>350000000</v>
      </c>
      <c r="K148" s="27">
        <f t="shared" si="370"/>
        <v>0</v>
      </c>
      <c r="L148" s="27">
        <f t="shared" si="370"/>
        <v>0</v>
      </c>
      <c r="M148" s="27">
        <f t="shared" si="370"/>
        <v>0</v>
      </c>
      <c r="N148" s="27">
        <f t="shared" si="370"/>
        <v>0</v>
      </c>
      <c r="O148" s="27">
        <f t="shared" si="232"/>
        <v>350000000</v>
      </c>
      <c r="P148" s="29">
        <f t="shared" si="332"/>
        <v>0</v>
      </c>
      <c r="Q148" s="28"/>
      <c r="R148" s="27">
        <f t="shared" ref="R148:V149" si="371">SUM(R149)</f>
        <v>765000000</v>
      </c>
      <c r="S148" s="27">
        <f t="shared" si="371"/>
        <v>0</v>
      </c>
      <c r="T148" s="27">
        <f t="shared" si="371"/>
        <v>0</v>
      </c>
      <c r="U148" s="27">
        <f t="shared" si="371"/>
        <v>0</v>
      </c>
      <c r="V148" s="27">
        <f t="shared" si="371"/>
        <v>0</v>
      </c>
      <c r="W148" s="27">
        <f t="shared" si="233"/>
        <v>765000000</v>
      </c>
      <c r="X148" s="28"/>
      <c r="Y148" s="27">
        <f t="shared" ref="Y148:AN149" si="372">SUM(Y149)</f>
        <v>495000000</v>
      </c>
      <c r="Z148" s="27">
        <f t="shared" si="372"/>
        <v>0</v>
      </c>
      <c r="AA148" s="27">
        <f t="shared" si="372"/>
        <v>0</v>
      </c>
      <c r="AB148" s="27">
        <f t="shared" si="372"/>
        <v>0</v>
      </c>
      <c r="AC148" s="27">
        <f t="shared" si="372"/>
        <v>0</v>
      </c>
      <c r="AD148" s="27">
        <f t="shared" si="273"/>
        <v>495000000</v>
      </c>
      <c r="AE148" s="27">
        <f t="shared" si="372"/>
        <v>495000000</v>
      </c>
      <c r="AF148" s="27">
        <f t="shared" si="372"/>
        <v>0</v>
      </c>
      <c r="AG148" s="27">
        <f t="shared" si="372"/>
        <v>0</v>
      </c>
      <c r="AH148" s="27">
        <f t="shared" si="372"/>
        <v>0</v>
      </c>
      <c r="AI148" s="27">
        <f t="shared" si="372"/>
        <v>0</v>
      </c>
      <c r="AJ148" s="27">
        <f t="shared" si="372"/>
        <v>0</v>
      </c>
      <c r="AK148" s="27">
        <f t="shared" si="372"/>
        <v>0</v>
      </c>
      <c r="AL148" s="27">
        <f t="shared" si="372"/>
        <v>0</v>
      </c>
      <c r="AM148" s="27">
        <f t="shared" si="274"/>
        <v>495000000</v>
      </c>
      <c r="AN148" s="27">
        <f t="shared" si="372"/>
        <v>495000000</v>
      </c>
      <c r="AO148" s="27">
        <f t="shared" ref="AN148:AU149" si="373">SUM(AO149)</f>
        <v>0</v>
      </c>
      <c r="AP148" s="27">
        <f t="shared" si="373"/>
        <v>0</v>
      </c>
      <c r="AQ148" s="27">
        <f t="shared" si="373"/>
        <v>0</v>
      </c>
      <c r="AR148" s="27">
        <f t="shared" si="373"/>
        <v>0</v>
      </c>
      <c r="AS148" s="27">
        <f t="shared" si="373"/>
        <v>0</v>
      </c>
      <c r="AT148" s="27">
        <f t="shared" si="373"/>
        <v>0</v>
      </c>
      <c r="AU148" s="27">
        <f t="shared" si="373"/>
        <v>0</v>
      </c>
      <c r="AV148" s="27">
        <f t="shared" si="275"/>
        <v>495000000</v>
      </c>
      <c r="AW148" s="27">
        <f t="shared" ref="AW148:BL149" si="374">SUM(AW149)</f>
        <v>495000000</v>
      </c>
      <c r="AX148" s="27">
        <f t="shared" si="374"/>
        <v>0</v>
      </c>
      <c r="AY148" s="27">
        <f t="shared" si="374"/>
        <v>0</v>
      </c>
      <c r="AZ148" s="27">
        <f t="shared" si="374"/>
        <v>0</v>
      </c>
      <c r="BA148" s="27">
        <f t="shared" si="374"/>
        <v>0</v>
      </c>
      <c r="BB148" s="27">
        <f t="shared" si="374"/>
        <v>0</v>
      </c>
      <c r="BC148" s="27">
        <f t="shared" si="374"/>
        <v>0</v>
      </c>
      <c r="BD148" s="27">
        <f t="shared" si="374"/>
        <v>0</v>
      </c>
      <c r="BE148" s="27">
        <f t="shared" si="276"/>
        <v>495000000</v>
      </c>
      <c r="BF148" s="27">
        <f t="shared" si="374"/>
        <v>495000000</v>
      </c>
      <c r="BG148" s="27">
        <f t="shared" si="374"/>
        <v>0</v>
      </c>
      <c r="BH148" s="27">
        <f t="shared" si="374"/>
        <v>0</v>
      </c>
      <c r="BI148" s="27">
        <f t="shared" si="374"/>
        <v>0</v>
      </c>
      <c r="BJ148" s="27">
        <f t="shared" si="374"/>
        <v>0</v>
      </c>
      <c r="BK148" s="27">
        <f t="shared" si="374"/>
        <v>0</v>
      </c>
      <c r="BL148" s="27">
        <f t="shared" si="374"/>
        <v>0</v>
      </c>
      <c r="BM148" s="27">
        <f t="shared" ref="BF148:BM149" si="375">SUM(BM149)</f>
        <v>0</v>
      </c>
      <c r="BN148" s="27">
        <f t="shared" si="277"/>
        <v>495000000</v>
      </c>
      <c r="BO148" s="27">
        <f t="shared" ref="BO148:BX149" si="376">SUM(BO149)</f>
        <v>495000000</v>
      </c>
      <c r="BP148" s="27">
        <f t="shared" si="376"/>
        <v>0</v>
      </c>
      <c r="BQ148" s="27">
        <f t="shared" si="376"/>
        <v>0</v>
      </c>
      <c r="BR148" s="27">
        <f t="shared" si="376"/>
        <v>0</v>
      </c>
      <c r="BS148" s="27">
        <f t="shared" si="376"/>
        <v>0</v>
      </c>
      <c r="BT148" s="27">
        <f t="shared" si="376"/>
        <v>0</v>
      </c>
      <c r="BU148" s="27">
        <f t="shared" si="376"/>
        <v>0</v>
      </c>
      <c r="BV148" s="27">
        <f t="shared" si="376"/>
        <v>0</v>
      </c>
      <c r="BW148" s="27">
        <f t="shared" si="278"/>
        <v>495000000</v>
      </c>
      <c r="BX148" s="27">
        <f t="shared" si="376"/>
        <v>495000000</v>
      </c>
      <c r="BY148" s="27">
        <f t="shared" si="364"/>
        <v>0</v>
      </c>
      <c r="BZ148" s="27"/>
    </row>
    <row r="149" spans="1:78" ht="32.25" outlineLevel="3" collapsed="1" thickBot="1" x14ac:dyDescent="0.25">
      <c r="A149" s="30"/>
      <c r="B149" s="31">
        <f t="shared" si="348"/>
        <v>0</v>
      </c>
      <c r="C149" s="32" t="s">
        <v>90</v>
      </c>
      <c r="D149" s="34">
        <v>350000000</v>
      </c>
      <c r="E149" s="34">
        <v>350000000</v>
      </c>
      <c r="F149" s="57" t="s">
        <v>206</v>
      </c>
      <c r="G149" s="34">
        <f t="shared" si="331"/>
        <v>0</v>
      </c>
      <c r="H149" s="33"/>
      <c r="I149" s="34"/>
      <c r="J149" s="35">
        <f t="shared" si="370"/>
        <v>350000000</v>
      </c>
      <c r="K149" s="35">
        <f t="shared" si="370"/>
        <v>0</v>
      </c>
      <c r="L149" s="35">
        <f t="shared" si="370"/>
        <v>0</v>
      </c>
      <c r="M149" s="35">
        <f t="shared" si="370"/>
        <v>0</v>
      </c>
      <c r="N149" s="35">
        <f t="shared" si="370"/>
        <v>0</v>
      </c>
      <c r="O149" s="35">
        <f t="shared" si="232"/>
        <v>350000000</v>
      </c>
      <c r="P149" s="36">
        <f t="shared" si="332"/>
        <v>0</v>
      </c>
      <c r="Q149" s="34"/>
      <c r="R149" s="35">
        <f t="shared" si="371"/>
        <v>765000000</v>
      </c>
      <c r="S149" s="35">
        <f t="shared" si="371"/>
        <v>0</v>
      </c>
      <c r="T149" s="35">
        <f t="shared" si="371"/>
        <v>0</v>
      </c>
      <c r="U149" s="35">
        <f t="shared" si="371"/>
        <v>0</v>
      </c>
      <c r="V149" s="35">
        <f t="shared" si="371"/>
        <v>0</v>
      </c>
      <c r="W149" s="35">
        <f t="shared" si="233"/>
        <v>765000000</v>
      </c>
      <c r="X149" s="34"/>
      <c r="Y149" s="35">
        <f t="shared" si="372"/>
        <v>495000000</v>
      </c>
      <c r="Z149" s="35">
        <f t="shared" si="372"/>
        <v>0</v>
      </c>
      <c r="AA149" s="35">
        <f t="shared" si="372"/>
        <v>0</v>
      </c>
      <c r="AB149" s="35">
        <f t="shared" si="372"/>
        <v>0</v>
      </c>
      <c r="AC149" s="35">
        <f t="shared" si="372"/>
        <v>0</v>
      </c>
      <c r="AD149" s="35">
        <f t="shared" si="273"/>
        <v>495000000</v>
      </c>
      <c r="AE149" s="35">
        <f t="shared" si="372"/>
        <v>495000000</v>
      </c>
      <c r="AF149" s="35">
        <f t="shared" si="372"/>
        <v>0</v>
      </c>
      <c r="AG149" s="35">
        <f t="shared" si="372"/>
        <v>0</v>
      </c>
      <c r="AH149" s="35">
        <f t="shared" si="372"/>
        <v>0</v>
      </c>
      <c r="AI149" s="35">
        <f t="shared" si="372"/>
        <v>0</v>
      </c>
      <c r="AJ149" s="35">
        <f t="shared" si="372"/>
        <v>0</v>
      </c>
      <c r="AK149" s="35">
        <f t="shared" si="372"/>
        <v>0</v>
      </c>
      <c r="AL149" s="35">
        <f t="shared" si="372"/>
        <v>0</v>
      </c>
      <c r="AM149" s="35">
        <f t="shared" si="274"/>
        <v>495000000</v>
      </c>
      <c r="AN149" s="35">
        <f t="shared" si="373"/>
        <v>495000000</v>
      </c>
      <c r="AO149" s="35">
        <f t="shared" si="373"/>
        <v>0</v>
      </c>
      <c r="AP149" s="35">
        <f t="shared" si="373"/>
        <v>0</v>
      </c>
      <c r="AQ149" s="35">
        <f t="shared" si="373"/>
        <v>0</v>
      </c>
      <c r="AR149" s="35">
        <f t="shared" si="373"/>
        <v>0</v>
      </c>
      <c r="AS149" s="35">
        <f t="shared" si="373"/>
        <v>0</v>
      </c>
      <c r="AT149" s="35">
        <f t="shared" si="373"/>
        <v>0</v>
      </c>
      <c r="AU149" s="35">
        <f t="shared" si="373"/>
        <v>0</v>
      </c>
      <c r="AV149" s="35">
        <f t="shared" si="275"/>
        <v>495000000</v>
      </c>
      <c r="AW149" s="35">
        <f t="shared" si="374"/>
        <v>495000000</v>
      </c>
      <c r="AX149" s="35">
        <f t="shared" si="374"/>
        <v>0</v>
      </c>
      <c r="AY149" s="35">
        <f t="shared" si="374"/>
        <v>0</v>
      </c>
      <c r="AZ149" s="35">
        <f t="shared" si="374"/>
        <v>0</v>
      </c>
      <c r="BA149" s="35">
        <f t="shared" si="374"/>
        <v>0</v>
      </c>
      <c r="BB149" s="35">
        <f t="shared" si="374"/>
        <v>0</v>
      </c>
      <c r="BC149" s="35">
        <f t="shared" si="374"/>
        <v>0</v>
      </c>
      <c r="BD149" s="35">
        <f t="shared" si="374"/>
        <v>0</v>
      </c>
      <c r="BE149" s="35">
        <f t="shared" si="276"/>
        <v>495000000</v>
      </c>
      <c r="BF149" s="35">
        <f t="shared" si="375"/>
        <v>495000000</v>
      </c>
      <c r="BG149" s="35">
        <f t="shared" si="375"/>
        <v>0</v>
      </c>
      <c r="BH149" s="35">
        <f t="shared" si="375"/>
        <v>0</v>
      </c>
      <c r="BI149" s="35">
        <f t="shared" si="375"/>
        <v>0</v>
      </c>
      <c r="BJ149" s="35">
        <f t="shared" si="375"/>
        <v>0</v>
      </c>
      <c r="BK149" s="35">
        <f t="shared" si="375"/>
        <v>0</v>
      </c>
      <c r="BL149" s="35">
        <f t="shared" si="375"/>
        <v>0</v>
      </c>
      <c r="BM149" s="35">
        <f t="shared" si="375"/>
        <v>0</v>
      </c>
      <c r="BN149" s="35">
        <f t="shared" si="277"/>
        <v>495000000</v>
      </c>
      <c r="BO149" s="35">
        <f t="shared" si="376"/>
        <v>495000000</v>
      </c>
      <c r="BP149" s="35">
        <f t="shared" si="376"/>
        <v>0</v>
      </c>
      <c r="BQ149" s="35">
        <f t="shared" si="376"/>
        <v>0</v>
      </c>
      <c r="BR149" s="35">
        <f t="shared" si="376"/>
        <v>0</v>
      </c>
      <c r="BS149" s="35">
        <f t="shared" si="376"/>
        <v>0</v>
      </c>
      <c r="BT149" s="35">
        <f t="shared" si="376"/>
        <v>0</v>
      </c>
      <c r="BU149" s="35">
        <f t="shared" si="376"/>
        <v>0</v>
      </c>
      <c r="BV149" s="35">
        <f t="shared" si="376"/>
        <v>0</v>
      </c>
      <c r="BW149" s="35">
        <f t="shared" si="278"/>
        <v>495000000</v>
      </c>
      <c r="BX149" s="35">
        <f>BW149</f>
        <v>495000000</v>
      </c>
      <c r="BY149" s="35">
        <f t="shared" si="364"/>
        <v>0</v>
      </c>
      <c r="BZ149" s="35"/>
    </row>
    <row r="150" spans="1:78" ht="15.75" hidden="1" outlineLevel="4" thickBot="1" x14ac:dyDescent="0.25">
      <c r="A150" s="37"/>
      <c r="B150" s="38">
        <f t="shared" si="348"/>
        <v>0</v>
      </c>
      <c r="C150" s="39"/>
      <c r="D150" s="41"/>
      <c r="E150" s="41"/>
      <c r="F150" s="41"/>
      <c r="G150" s="41">
        <f t="shared" si="331"/>
        <v>0</v>
      </c>
      <c r="H150" s="40" t="s">
        <v>26</v>
      </c>
      <c r="I150" s="41">
        <v>4</v>
      </c>
      <c r="J150" s="42">
        <v>350000000</v>
      </c>
      <c r="K150" s="42"/>
      <c r="L150" s="42"/>
      <c r="M150" s="42"/>
      <c r="N150" s="42"/>
      <c r="O150" s="42">
        <f t="shared" si="232"/>
        <v>350000000</v>
      </c>
      <c r="P150" s="43">
        <f t="shared" si="332"/>
        <v>350000000</v>
      </c>
      <c r="Q150" s="41">
        <v>4</v>
      </c>
      <c r="R150" s="42">
        <v>765000000</v>
      </c>
      <c r="S150" s="42"/>
      <c r="T150" s="42"/>
      <c r="U150" s="42"/>
      <c r="V150" s="42"/>
      <c r="W150" s="42">
        <f t="shared" si="233"/>
        <v>765000000</v>
      </c>
      <c r="X150" s="41">
        <v>4</v>
      </c>
      <c r="Y150" s="42">
        <f>765000000-270000000</f>
        <v>495000000</v>
      </c>
      <c r="Z150" s="42"/>
      <c r="AA150" s="42"/>
      <c r="AB150" s="42"/>
      <c r="AC150" s="42"/>
      <c r="AD150" s="42">
        <f t="shared" si="273"/>
        <v>495000000</v>
      </c>
      <c r="AE150" s="42">
        <f>765000000-270000000</f>
        <v>495000000</v>
      </c>
      <c r="AF150" s="42"/>
      <c r="AG150" s="42"/>
      <c r="AH150" s="42"/>
      <c r="AI150" s="42"/>
      <c r="AJ150" s="42"/>
      <c r="AK150" s="42"/>
      <c r="AL150" s="42"/>
      <c r="AM150" s="42">
        <f t="shared" si="274"/>
        <v>495000000</v>
      </c>
      <c r="AN150" s="42">
        <f>765000000-270000000</f>
        <v>495000000</v>
      </c>
      <c r="AO150" s="42"/>
      <c r="AP150" s="42"/>
      <c r="AQ150" s="42"/>
      <c r="AR150" s="42"/>
      <c r="AS150" s="42"/>
      <c r="AT150" s="42"/>
      <c r="AU150" s="42"/>
      <c r="AV150" s="42">
        <f t="shared" si="275"/>
        <v>495000000</v>
      </c>
      <c r="AW150" s="42">
        <f>765000000-270000000</f>
        <v>495000000</v>
      </c>
      <c r="AX150" s="42"/>
      <c r="AY150" s="42"/>
      <c r="AZ150" s="42"/>
      <c r="BA150" s="42"/>
      <c r="BB150" s="42"/>
      <c r="BC150" s="42"/>
      <c r="BD150" s="42"/>
      <c r="BE150" s="42">
        <f t="shared" si="276"/>
        <v>495000000</v>
      </c>
      <c r="BF150" s="42">
        <f>765000000-270000000</f>
        <v>495000000</v>
      </c>
      <c r="BG150" s="42"/>
      <c r="BH150" s="42"/>
      <c r="BI150" s="42"/>
      <c r="BJ150" s="42"/>
      <c r="BK150" s="42"/>
      <c r="BL150" s="42"/>
      <c r="BM150" s="42"/>
      <c r="BN150" s="42">
        <f t="shared" si="277"/>
        <v>495000000</v>
      </c>
      <c r="BO150" s="42">
        <f>765000000-270000000</f>
        <v>495000000</v>
      </c>
      <c r="BP150" s="42"/>
      <c r="BQ150" s="42"/>
      <c r="BR150" s="42"/>
      <c r="BS150" s="42"/>
      <c r="BT150" s="42"/>
      <c r="BU150" s="42"/>
      <c r="BV150" s="42"/>
      <c r="BW150" s="42">
        <f t="shared" si="278"/>
        <v>495000000</v>
      </c>
      <c r="BX150" s="42"/>
      <c r="BY150" s="42">
        <f t="shared" si="364"/>
        <v>-495000000</v>
      </c>
      <c r="BZ150" s="42"/>
    </row>
    <row r="151" spans="1:78" ht="32.25" outlineLevel="2" thickBot="1" x14ac:dyDescent="0.25">
      <c r="A151" s="25" t="s">
        <v>78</v>
      </c>
      <c r="B151" s="26">
        <f t="shared" si="348"/>
        <v>12</v>
      </c>
      <c r="C151" s="46" t="s">
        <v>79</v>
      </c>
      <c r="D151" s="28">
        <f>SUM(D152,D154,D156)</f>
        <v>64200000</v>
      </c>
      <c r="E151" s="28">
        <f>SUM(E152,E154,E156)</f>
        <v>0</v>
      </c>
      <c r="F151" s="54"/>
      <c r="G151" s="28">
        <f t="shared" si="331"/>
        <v>64200000</v>
      </c>
      <c r="H151" s="51"/>
      <c r="I151" s="28"/>
      <c r="J151" s="27">
        <f>SUM(J152,J154,J156)</f>
        <v>56700000</v>
      </c>
      <c r="K151" s="27">
        <f>SUM(K152,K154,K156)</f>
        <v>0</v>
      </c>
      <c r="L151" s="27">
        <f>SUM(L152,L154,L156)</f>
        <v>0</v>
      </c>
      <c r="M151" s="27">
        <f>SUM(M152,M154,M156)</f>
        <v>0</v>
      </c>
      <c r="N151" s="27">
        <f>SUM(N152,N154,N156)</f>
        <v>0</v>
      </c>
      <c r="O151" s="27">
        <f t="shared" si="232"/>
        <v>56700000</v>
      </c>
      <c r="P151" s="29">
        <f t="shared" si="332"/>
        <v>-7500000</v>
      </c>
      <c r="Q151" s="28"/>
      <c r="R151" s="27">
        <f>SUM(R152,R154,R156)</f>
        <v>56700000</v>
      </c>
      <c r="S151" s="27">
        <f>SUM(S152,S154,S156)</f>
        <v>0</v>
      </c>
      <c r="T151" s="27">
        <f>SUM(T152,T154,T156)</f>
        <v>0</v>
      </c>
      <c r="U151" s="27">
        <f>SUM(U152,U154,U156)</f>
        <v>0</v>
      </c>
      <c r="V151" s="27">
        <f>SUM(V152,V154,V156)</f>
        <v>0</v>
      </c>
      <c r="W151" s="27">
        <f t="shared" si="233"/>
        <v>56700000</v>
      </c>
      <c r="X151" s="28"/>
      <c r="Y151" s="27">
        <f>SUM(Y152,Y154,Y156)</f>
        <v>155000000</v>
      </c>
      <c r="Z151" s="27">
        <f>SUM(Z152,Z154,Z156)</f>
        <v>0</v>
      </c>
      <c r="AA151" s="27">
        <f>SUM(AA152,AA154,AA156)</f>
        <v>0</v>
      </c>
      <c r="AB151" s="27">
        <f>SUM(AB152,AB154,AB156)</f>
        <v>0</v>
      </c>
      <c r="AC151" s="27">
        <f>SUM(AC152,AC154,AC156)</f>
        <v>0</v>
      </c>
      <c r="AD151" s="27">
        <f t="shared" si="273"/>
        <v>155000000</v>
      </c>
      <c r="AE151" s="27">
        <f t="shared" ref="AE151:AL151" si="377">SUM(AE152,AE154,AE156)</f>
        <v>155000000</v>
      </c>
      <c r="AF151" s="27">
        <f t="shared" si="377"/>
        <v>0</v>
      </c>
      <c r="AG151" s="27">
        <f t="shared" si="377"/>
        <v>0</v>
      </c>
      <c r="AH151" s="27">
        <f t="shared" si="377"/>
        <v>0</v>
      </c>
      <c r="AI151" s="27">
        <f t="shared" si="377"/>
        <v>0</v>
      </c>
      <c r="AJ151" s="27">
        <f t="shared" si="377"/>
        <v>0</v>
      </c>
      <c r="AK151" s="27">
        <f t="shared" si="377"/>
        <v>0</v>
      </c>
      <c r="AL151" s="27">
        <f t="shared" si="377"/>
        <v>0</v>
      </c>
      <c r="AM151" s="27">
        <f t="shared" si="274"/>
        <v>155000000</v>
      </c>
      <c r="AN151" s="27">
        <f t="shared" ref="AN151:AU151" si="378">SUM(AN152,AN154,AN156)</f>
        <v>155000000</v>
      </c>
      <c r="AO151" s="27">
        <f t="shared" si="378"/>
        <v>0</v>
      </c>
      <c r="AP151" s="27">
        <f t="shared" si="378"/>
        <v>0</v>
      </c>
      <c r="AQ151" s="27">
        <f t="shared" si="378"/>
        <v>0</v>
      </c>
      <c r="AR151" s="27">
        <f t="shared" si="378"/>
        <v>0</v>
      </c>
      <c r="AS151" s="27">
        <f t="shared" si="378"/>
        <v>0</v>
      </c>
      <c r="AT151" s="27">
        <f t="shared" si="378"/>
        <v>0</v>
      </c>
      <c r="AU151" s="27">
        <f t="shared" si="378"/>
        <v>0</v>
      </c>
      <c r="AV151" s="27">
        <f t="shared" si="275"/>
        <v>155000000</v>
      </c>
      <c r="AW151" s="27">
        <f t="shared" ref="AW151:BD151" si="379">SUM(AW152,AW154,AW156)</f>
        <v>155000000</v>
      </c>
      <c r="AX151" s="27">
        <f t="shared" si="379"/>
        <v>0</v>
      </c>
      <c r="AY151" s="27">
        <f t="shared" si="379"/>
        <v>0</v>
      </c>
      <c r="AZ151" s="27">
        <f t="shared" si="379"/>
        <v>0</v>
      </c>
      <c r="BA151" s="27">
        <f t="shared" si="379"/>
        <v>0</v>
      </c>
      <c r="BB151" s="27">
        <f t="shared" si="379"/>
        <v>0</v>
      </c>
      <c r="BC151" s="27">
        <f t="shared" si="379"/>
        <v>0</v>
      </c>
      <c r="BD151" s="27">
        <f t="shared" si="379"/>
        <v>0</v>
      </c>
      <c r="BE151" s="27">
        <f t="shared" si="276"/>
        <v>155000000</v>
      </c>
      <c r="BF151" s="27">
        <f t="shared" ref="BF151:BM151" si="380">SUM(BF152,BF154,BF156)</f>
        <v>155000000</v>
      </c>
      <c r="BG151" s="27">
        <f t="shared" si="380"/>
        <v>0</v>
      </c>
      <c r="BH151" s="27">
        <f t="shared" si="380"/>
        <v>0</v>
      </c>
      <c r="BI151" s="27">
        <f t="shared" si="380"/>
        <v>0</v>
      </c>
      <c r="BJ151" s="27">
        <f t="shared" si="380"/>
        <v>0</v>
      </c>
      <c r="BK151" s="27">
        <f t="shared" si="380"/>
        <v>0</v>
      </c>
      <c r="BL151" s="27">
        <f t="shared" si="380"/>
        <v>0</v>
      </c>
      <c r="BM151" s="27">
        <f t="shared" si="380"/>
        <v>0</v>
      </c>
      <c r="BN151" s="27">
        <f t="shared" si="277"/>
        <v>155000000</v>
      </c>
      <c r="BO151" s="27">
        <f t="shared" ref="BO151:BV151" si="381">SUM(BO152,BO154,BO156)</f>
        <v>155000000</v>
      </c>
      <c r="BP151" s="27">
        <f t="shared" si="381"/>
        <v>0</v>
      </c>
      <c r="BQ151" s="27">
        <f t="shared" si="381"/>
        <v>0</v>
      </c>
      <c r="BR151" s="27">
        <f t="shared" si="381"/>
        <v>0</v>
      </c>
      <c r="BS151" s="27">
        <f t="shared" si="381"/>
        <v>0</v>
      </c>
      <c r="BT151" s="27">
        <f t="shared" si="381"/>
        <v>0</v>
      </c>
      <c r="BU151" s="27">
        <f t="shared" si="381"/>
        <v>0</v>
      </c>
      <c r="BV151" s="27">
        <f t="shared" si="381"/>
        <v>0</v>
      </c>
      <c r="BW151" s="27">
        <f t="shared" si="278"/>
        <v>155000000</v>
      </c>
      <c r="BX151" s="27">
        <f t="shared" ref="BX151" si="382">SUM(BX152,BX154,BX156)</f>
        <v>155000000</v>
      </c>
      <c r="BY151" s="27">
        <f t="shared" si="364"/>
        <v>0</v>
      </c>
      <c r="BZ151" s="27"/>
    </row>
    <row r="152" spans="1:78" ht="63.75" outlineLevel="3" collapsed="1" thickBot="1" x14ac:dyDescent="0.25">
      <c r="A152" s="30" t="s">
        <v>80</v>
      </c>
      <c r="B152" s="31">
        <f t="shared" si="348"/>
        <v>15</v>
      </c>
      <c r="C152" s="32" t="s">
        <v>81</v>
      </c>
      <c r="D152" s="34">
        <v>45700000</v>
      </c>
      <c r="E152" s="34"/>
      <c r="F152" s="55"/>
      <c r="G152" s="34">
        <f t="shared" si="331"/>
        <v>45700000</v>
      </c>
      <c r="H152" s="33"/>
      <c r="I152" s="34"/>
      <c r="J152" s="35">
        <f>SUM(J153)</f>
        <v>38200000</v>
      </c>
      <c r="K152" s="35">
        <f>SUM(K153)</f>
        <v>0</v>
      </c>
      <c r="L152" s="35">
        <f>SUM(L153)</f>
        <v>0</v>
      </c>
      <c r="M152" s="35">
        <f>SUM(M153)</f>
        <v>0</v>
      </c>
      <c r="N152" s="35">
        <f>SUM(N153)</f>
        <v>0</v>
      </c>
      <c r="O152" s="35">
        <f t="shared" si="232"/>
        <v>38200000</v>
      </c>
      <c r="P152" s="36">
        <f t="shared" si="332"/>
        <v>-7500000</v>
      </c>
      <c r="Q152" s="34"/>
      <c r="R152" s="35">
        <f>SUM(R153)</f>
        <v>38200000</v>
      </c>
      <c r="S152" s="35">
        <f>SUM(S153)</f>
        <v>0</v>
      </c>
      <c r="T152" s="35">
        <f>SUM(T153)</f>
        <v>0</v>
      </c>
      <c r="U152" s="35">
        <f>SUM(U153)</f>
        <v>0</v>
      </c>
      <c r="V152" s="35">
        <f>SUM(V153)</f>
        <v>0</v>
      </c>
      <c r="W152" s="35">
        <f t="shared" si="233"/>
        <v>38200000</v>
      </c>
      <c r="X152" s="34"/>
      <c r="Y152" s="35">
        <v>80000000</v>
      </c>
      <c r="Z152" s="35">
        <f>SUM(Z153)</f>
        <v>0</v>
      </c>
      <c r="AA152" s="35">
        <f>SUM(AA153)</f>
        <v>0</v>
      </c>
      <c r="AB152" s="35">
        <f>SUM(AB153)</f>
        <v>0</v>
      </c>
      <c r="AC152" s="35">
        <f>SUM(AC153)</f>
        <v>0</v>
      </c>
      <c r="AD152" s="35">
        <f t="shared" si="273"/>
        <v>80000000</v>
      </c>
      <c r="AE152" s="35">
        <v>80000000</v>
      </c>
      <c r="AF152" s="35">
        <f t="shared" ref="AF152:AL152" si="383">SUM(AF153)</f>
        <v>0</v>
      </c>
      <c r="AG152" s="35">
        <f t="shared" si="383"/>
        <v>0</v>
      </c>
      <c r="AH152" s="35">
        <f t="shared" si="383"/>
        <v>0</v>
      </c>
      <c r="AI152" s="35">
        <f t="shared" si="383"/>
        <v>0</v>
      </c>
      <c r="AJ152" s="35">
        <f t="shared" si="383"/>
        <v>0</v>
      </c>
      <c r="AK152" s="35">
        <f t="shared" si="383"/>
        <v>0</v>
      </c>
      <c r="AL152" s="35">
        <f t="shared" si="383"/>
        <v>0</v>
      </c>
      <c r="AM152" s="35">
        <f t="shared" si="274"/>
        <v>80000000</v>
      </c>
      <c r="AN152" s="35">
        <v>80000000</v>
      </c>
      <c r="AO152" s="35">
        <f t="shared" ref="AO152:AU152" si="384">SUM(AO153)</f>
        <v>0</v>
      </c>
      <c r="AP152" s="35">
        <f t="shared" si="384"/>
        <v>0</v>
      </c>
      <c r="AQ152" s="35">
        <f t="shared" si="384"/>
        <v>0</v>
      </c>
      <c r="AR152" s="35">
        <f t="shared" si="384"/>
        <v>0</v>
      </c>
      <c r="AS152" s="35">
        <f t="shared" si="384"/>
        <v>0</v>
      </c>
      <c r="AT152" s="35">
        <f t="shared" si="384"/>
        <v>0</v>
      </c>
      <c r="AU152" s="35">
        <f t="shared" si="384"/>
        <v>0</v>
      </c>
      <c r="AV152" s="35">
        <f t="shared" si="275"/>
        <v>80000000</v>
      </c>
      <c r="AW152" s="35">
        <v>80000000</v>
      </c>
      <c r="AX152" s="35">
        <f t="shared" ref="AX152:BD152" si="385">SUM(AX153)</f>
        <v>0</v>
      </c>
      <c r="AY152" s="35">
        <f t="shared" si="385"/>
        <v>0</v>
      </c>
      <c r="AZ152" s="35">
        <f t="shared" si="385"/>
        <v>0</v>
      </c>
      <c r="BA152" s="35">
        <f t="shared" si="385"/>
        <v>0</v>
      </c>
      <c r="BB152" s="35">
        <f t="shared" si="385"/>
        <v>0</v>
      </c>
      <c r="BC152" s="35">
        <f t="shared" si="385"/>
        <v>0</v>
      </c>
      <c r="BD152" s="35">
        <f t="shared" si="385"/>
        <v>0</v>
      </c>
      <c r="BE152" s="35">
        <f t="shared" si="276"/>
        <v>80000000</v>
      </c>
      <c r="BF152" s="35">
        <v>80000000</v>
      </c>
      <c r="BG152" s="35">
        <f t="shared" ref="BG152:BM152" si="386">SUM(BG153)</f>
        <v>0</v>
      </c>
      <c r="BH152" s="35">
        <f t="shared" si="386"/>
        <v>0</v>
      </c>
      <c r="BI152" s="35">
        <f t="shared" si="386"/>
        <v>0</v>
      </c>
      <c r="BJ152" s="35">
        <f t="shared" si="386"/>
        <v>0</v>
      </c>
      <c r="BK152" s="35">
        <f t="shared" si="386"/>
        <v>0</v>
      </c>
      <c r="BL152" s="35">
        <f t="shared" si="386"/>
        <v>0</v>
      </c>
      <c r="BM152" s="35">
        <f t="shared" si="386"/>
        <v>0</v>
      </c>
      <c r="BN152" s="35">
        <f t="shared" si="277"/>
        <v>80000000</v>
      </c>
      <c r="BO152" s="35">
        <v>80000000</v>
      </c>
      <c r="BP152" s="35">
        <f t="shared" ref="BP152:BV152" si="387">SUM(BP153)</f>
        <v>0</v>
      </c>
      <c r="BQ152" s="35">
        <f t="shared" si="387"/>
        <v>0</v>
      </c>
      <c r="BR152" s="35">
        <f t="shared" si="387"/>
        <v>0</v>
      </c>
      <c r="BS152" s="35">
        <f t="shared" si="387"/>
        <v>0</v>
      </c>
      <c r="BT152" s="35">
        <f t="shared" si="387"/>
        <v>0</v>
      </c>
      <c r="BU152" s="35">
        <f t="shared" si="387"/>
        <v>0</v>
      </c>
      <c r="BV152" s="35">
        <f t="shared" si="387"/>
        <v>0</v>
      </c>
      <c r="BW152" s="35">
        <f t="shared" si="278"/>
        <v>80000000</v>
      </c>
      <c r="BX152" s="35">
        <f>BW152</f>
        <v>80000000</v>
      </c>
      <c r="BY152" s="35">
        <f t="shared" si="364"/>
        <v>0</v>
      </c>
      <c r="BZ152" s="35"/>
    </row>
    <row r="153" spans="1:78" ht="15.75" hidden="1" outlineLevel="4" thickBot="1" x14ac:dyDescent="0.25">
      <c r="A153" s="37"/>
      <c r="B153" s="38">
        <f t="shared" si="348"/>
        <v>0</v>
      </c>
      <c r="C153" s="39"/>
      <c r="D153" s="41"/>
      <c r="E153" s="41"/>
      <c r="F153" s="41"/>
      <c r="G153" s="41">
        <f t="shared" si="331"/>
        <v>0</v>
      </c>
      <c r="H153" s="40" t="s">
        <v>26</v>
      </c>
      <c r="I153" s="41">
        <v>31</v>
      </c>
      <c r="J153" s="42">
        <v>38200000</v>
      </c>
      <c r="K153" s="42"/>
      <c r="L153" s="42"/>
      <c r="M153" s="42"/>
      <c r="N153" s="42"/>
      <c r="O153" s="42">
        <f t="shared" si="232"/>
        <v>38200000</v>
      </c>
      <c r="P153" s="43">
        <f t="shared" si="332"/>
        <v>38200000</v>
      </c>
      <c r="Q153" s="41">
        <f>34-3</f>
        <v>31</v>
      </c>
      <c r="R153" s="42">
        <f>80000000-41800000</f>
        <v>38200000</v>
      </c>
      <c r="S153" s="42"/>
      <c r="T153" s="42"/>
      <c r="U153" s="42"/>
      <c r="V153" s="42"/>
      <c r="W153" s="42">
        <f t="shared" si="233"/>
        <v>38200000</v>
      </c>
      <c r="X153" s="41"/>
      <c r="Y153" s="42"/>
      <c r="Z153" s="42"/>
      <c r="AA153" s="42"/>
      <c r="AB153" s="42"/>
      <c r="AC153" s="42"/>
      <c r="AD153" s="42">
        <f t="shared" si="273"/>
        <v>0</v>
      </c>
      <c r="AE153" s="42"/>
      <c r="AF153" s="42"/>
      <c r="AG153" s="42"/>
      <c r="AH153" s="42"/>
      <c r="AI153" s="42"/>
      <c r="AJ153" s="42"/>
      <c r="AK153" s="42"/>
      <c r="AL153" s="42"/>
      <c r="AM153" s="42">
        <f t="shared" si="274"/>
        <v>0</v>
      </c>
      <c r="AN153" s="42"/>
      <c r="AO153" s="42"/>
      <c r="AP153" s="42"/>
      <c r="AQ153" s="42"/>
      <c r="AR153" s="42"/>
      <c r="AS153" s="42"/>
      <c r="AT153" s="42"/>
      <c r="AU153" s="42"/>
      <c r="AV153" s="42">
        <f t="shared" si="275"/>
        <v>0</v>
      </c>
      <c r="AW153" s="42"/>
      <c r="AX153" s="42"/>
      <c r="AY153" s="42"/>
      <c r="AZ153" s="42"/>
      <c r="BA153" s="42"/>
      <c r="BB153" s="42"/>
      <c r="BC153" s="42"/>
      <c r="BD153" s="42"/>
      <c r="BE153" s="42">
        <f t="shared" si="276"/>
        <v>0</v>
      </c>
      <c r="BF153" s="42"/>
      <c r="BG153" s="42"/>
      <c r="BH153" s="42"/>
      <c r="BI153" s="42"/>
      <c r="BJ153" s="42"/>
      <c r="BK153" s="42"/>
      <c r="BL153" s="42"/>
      <c r="BM153" s="42"/>
      <c r="BN153" s="42">
        <f t="shared" si="277"/>
        <v>0</v>
      </c>
      <c r="BO153" s="42"/>
      <c r="BP153" s="42"/>
      <c r="BQ153" s="42"/>
      <c r="BR153" s="42"/>
      <c r="BS153" s="42"/>
      <c r="BT153" s="42"/>
      <c r="BU153" s="42"/>
      <c r="BV153" s="42"/>
      <c r="BW153" s="42">
        <f t="shared" si="278"/>
        <v>0</v>
      </c>
      <c r="BX153" s="42"/>
      <c r="BY153" s="42">
        <f t="shared" si="364"/>
        <v>0</v>
      </c>
      <c r="BZ153" s="42"/>
    </row>
    <row r="154" spans="1:78" ht="32.25" outlineLevel="3" collapsed="1" thickBot="1" x14ac:dyDescent="0.25">
      <c r="A154" s="30" t="s">
        <v>82</v>
      </c>
      <c r="B154" s="31">
        <f t="shared" si="348"/>
        <v>15</v>
      </c>
      <c r="C154" s="32" t="s">
        <v>83</v>
      </c>
      <c r="D154" s="34">
        <v>8500000</v>
      </c>
      <c r="E154" s="34"/>
      <c r="F154" s="55"/>
      <c r="G154" s="34">
        <f t="shared" si="331"/>
        <v>8500000</v>
      </c>
      <c r="H154" s="33"/>
      <c r="I154" s="34"/>
      <c r="J154" s="35">
        <f>SUM(J155)</f>
        <v>8500000</v>
      </c>
      <c r="K154" s="35">
        <f>SUM(K155)</f>
        <v>0</v>
      </c>
      <c r="L154" s="35">
        <f>SUM(L155)</f>
        <v>0</v>
      </c>
      <c r="M154" s="35">
        <f>SUM(M155)</f>
        <v>0</v>
      </c>
      <c r="N154" s="35">
        <f>SUM(N155)</f>
        <v>0</v>
      </c>
      <c r="O154" s="35">
        <f t="shared" si="232"/>
        <v>8500000</v>
      </c>
      <c r="P154" s="36">
        <f t="shared" si="332"/>
        <v>0</v>
      </c>
      <c r="Q154" s="34"/>
      <c r="R154" s="35">
        <f>SUM(R155)</f>
        <v>8500000</v>
      </c>
      <c r="S154" s="35">
        <f>SUM(S155)</f>
        <v>0</v>
      </c>
      <c r="T154" s="35">
        <f>SUM(T155)</f>
        <v>0</v>
      </c>
      <c r="U154" s="35">
        <f>SUM(U155)</f>
        <v>0</v>
      </c>
      <c r="V154" s="35">
        <f>SUM(V155)</f>
        <v>0</v>
      </c>
      <c r="W154" s="35">
        <f t="shared" si="233"/>
        <v>8500000</v>
      </c>
      <c r="X154" s="34"/>
      <c r="Y154" s="35">
        <v>55000000</v>
      </c>
      <c r="Z154" s="35">
        <f>SUM(Z155)</f>
        <v>0</v>
      </c>
      <c r="AA154" s="35">
        <f>SUM(AA155)</f>
        <v>0</v>
      </c>
      <c r="AB154" s="35">
        <f>SUM(AB155)</f>
        <v>0</v>
      </c>
      <c r="AC154" s="35">
        <f>SUM(AC155)</f>
        <v>0</v>
      </c>
      <c r="AD154" s="35">
        <f t="shared" si="273"/>
        <v>55000000</v>
      </c>
      <c r="AE154" s="35">
        <v>55000000</v>
      </c>
      <c r="AF154" s="35">
        <f t="shared" ref="AF154:AL154" si="388">SUM(AF155)</f>
        <v>0</v>
      </c>
      <c r="AG154" s="35">
        <f t="shared" si="388"/>
        <v>0</v>
      </c>
      <c r="AH154" s="35">
        <f t="shared" si="388"/>
        <v>0</v>
      </c>
      <c r="AI154" s="35">
        <f t="shared" si="388"/>
        <v>0</v>
      </c>
      <c r="AJ154" s="35">
        <f t="shared" si="388"/>
        <v>0</v>
      </c>
      <c r="AK154" s="35">
        <f t="shared" si="388"/>
        <v>0</v>
      </c>
      <c r="AL154" s="35">
        <f t="shared" si="388"/>
        <v>0</v>
      </c>
      <c r="AM154" s="35">
        <f t="shared" si="274"/>
        <v>55000000</v>
      </c>
      <c r="AN154" s="35">
        <v>55000000</v>
      </c>
      <c r="AO154" s="35">
        <f t="shared" ref="AO154:AU154" si="389">SUM(AO155)</f>
        <v>0</v>
      </c>
      <c r="AP154" s="35">
        <f t="shared" si="389"/>
        <v>0</v>
      </c>
      <c r="AQ154" s="35">
        <f t="shared" si="389"/>
        <v>0</v>
      </c>
      <c r="AR154" s="35">
        <f t="shared" si="389"/>
        <v>0</v>
      </c>
      <c r="AS154" s="35">
        <f t="shared" si="389"/>
        <v>0</v>
      </c>
      <c r="AT154" s="35">
        <f t="shared" si="389"/>
        <v>0</v>
      </c>
      <c r="AU154" s="35">
        <f t="shared" si="389"/>
        <v>0</v>
      </c>
      <c r="AV154" s="35">
        <f t="shared" si="275"/>
        <v>55000000</v>
      </c>
      <c r="AW154" s="35">
        <v>55000000</v>
      </c>
      <c r="AX154" s="35">
        <f t="shared" ref="AX154:BD154" si="390">SUM(AX155)</f>
        <v>0</v>
      </c>
      <c r="AY154" s="35">
        <f t="shared" si="390"/>
        <v>0</v>
      </c>
      <c r="AZ154" s="35">
        <f t="shared" si="390"/>
        <v>0</v>
      </c>
      <c r="BA154" s="35">
        <f t="shared" si="390"/>
        <v>0</v>
      </c>
      <c r="BB154" s="35">
        <f t="shared" si="390"/>
        <v>0</v>
      </c>
      <c r="BC154" s="35">
        <f t="shared" si="390"/>
        <v>0</v>
      </c>
      <c r="BD154" s="35">
        <f t="shared" si="390"/>
        <v>0</v>
      </c>
      <c r="BE154" s="35">
        <f t="shared" si="276"/>
        <v>55000000</v>
      </c>
      <c r="BF154" s="35">
        <v>55000000</v>
      </c>
      <c r="BG154" s="35">
        <f t="shared" ref="BG154:BM154" si="391">SUM(BG155)</f>
        <v>0</v>
      </c>
      <c r="BH154" s="35">
        <f t="shared" si="391"/>
        <v>0</v>
      </c>
      <c r="BI154" s="35">
        <f t="shared" si="391"/>
        <v>0</v>
      </c>
      <c r="BJ154" s="35">
        <f t="shared" si="391"/>
        <v>0</v>
      </c>
      <c r="BK154" s="35">
        <f t="shared" si="391"/>
        <v>0</v>
      </c>
      <c r="BL154" s="35">
        <f t="shared" si="391"/>
        <v>0</v>
      </c>
      <c r="BM154" s="35">
        <f t="shared" si="391"/>
        <v>0</v>
      </c>
      <c r="BN154" s="35">
        <f t="shared" si="277"/>
        <v>55000000</v>
      </c>
      <c r="BO154" s="35">
        <v>55000000</v>
      </c>
      <c r="BP154" s="35">
        <f t="shared" ref="BP154:BV154" si="392">SUM(BP155)</f>
        <v>0</v>
      </c>
      <c r="BQ154" s="35">
        <f t="shared" si="392"/>
        <v>0</v>
      </c>
      <c r="BR154" s="35">
        <f t="shared" si="392"/>
        <v>0</v>
      </c>
      <c r="BS154" s="35">
        <f t="shared" si="392"/>
        <v>0</v>
      </c>
      <c r="BT154" s="35">
        <f t="shared" si="392"/>
        <v>0</v>
      </c>
      <c r="BU154" s="35">
        <f t="shared" si="392"/>
        <v>0</v>
      </c>
      <c r="BV154" s="35">
        <f t="shared" si="392"/>
        <v>0</v>
      </c>
      <c r="BW154" s="35">
        <f t="shared" si="278"/>
        <v>55000000</v>
      </c>
      <c r="BX154" s="35">
        <f>BW154</f>
        <v>55000000</v>
      </c>
      <c r="BY154" s="35">
        <f t="shared" si="364"/>
        <v>0</v>
      </c>
      <c r="BZ154" s="35"/>
    </row>
    <row r="155" spans="1:78" ht="15.75" hidden="1" outlineLevel="4" thickBot="1" x14ac:dyDescent="0.25">
      <c r="A155" s="37"/>
      <c r="B155" s="38">
        <f t="shared" si="348"/>
        <v>0</v>
      </c>
      <c r="C155" s="39"/>
      <c r="D155" s="41"/>
      <c r="E155" s="41"/>
      <c r="F155" s="41"/>
      <c r="G155" s="41">
        <f t="shared" si="331"/>
        <v>0</v>
      </c>
      <c r="H155" s="40" t="s">
        <v>26</v>
      </c>
      <c r="I155" s="41">
        <v>4</v>
      </c>
      <c r="J155" s="42">
        <v>8500000</v>
      </c>
      <c r="K155" s="42"/>
      <c r="L155" s="42"/>
      <c r="M155" s="42"/>
      <c r="N155" s="42"/>
      <c r="O155" s="42">
        <f t="shared" si="232"/>
        <v>8500000</v>
      </c>
      <c r="P155" s="43">
        <f t="shared" si="332"/>
        <v>8500000</v>
      </c>
      <c r="Q155" s="41">
        <f>6-2</f>
        <v>4</v>
      </c>
      <c r="R155" s="42">
        <f>55000000-46500000</f>
        <v>8500000</v>
      </c>
      <c r="S155" s="42"/>
      <c r="T155" s="42"/>
      <c r="U155" s="42"/>
      <c r="V155" s="42"/>
      <c r="W155" s="42">
        <f t="shared" si="233"/>
        <v>8500000</v>
      </c>
      <c r="X155" s="41"/>
      <c r="Y155" s="42"/>
      <c r="Z155" s="42"/>
      <c r="AA155" s="42"/>
      <c r="AB155" s="42"/>
      <c r="AC155" s="42"/>
      <c r="AD155" s="42">
        <f t="shared" si="273"/>
        <v>0</v>
      </c>
      <c r="AE155" s="42"/>
      <c r="AF155" s="42"/>
      <c r="AG155" s="42"/>
      <c r="AH155" s="42"/>
      <c r="AI155" s="42"/>
      <c r="AJ155" s="42"/>
      <c r="AK155" s="42"/>
      <c r="AL155" s="42"/>
      <c r="AM155" s="42">
        <f t="shared" si="274"/>
        <v>0</v>
      </c>
      <c r="AN155" s="42"/>
      <c r="AO155" s="42"/>
      <c r="AP155" s="42"/>
      <c r="AQ155" s="42"/>
      <c r="AR155" s="42"/>
      <c r="AS155" s="42"/>
      <c r="AT155" s="42"/>
      <c r="AU155" s="42"/>
      <c r="AV155" s="42">
        <f t="shared" si="275"/>
        <v>0</v>
      </c>
      <c r="AW155" s="42"/>
      <c r="AX155" s="42"/>
      <c r="AY155" s="42"/>
      <c r="AZ155" s="42"/>
      <c r="BA155" s="42"/>
      <c r="BB155" s="42"/>
      <c r="BC155" s="42"/>
      <c r="BD155" s="42"/>
      <c r="BE155" s="42">
        <f t="shared" si="276"/>
        <v>0</v>
      </c>
      <c r="BF155" s="42"/>
      <c r="BG155" s="42"/>
      <c r="BH155" s="42"/>
      <c r="BI155" s="42"/>
      <c r="BJ155" s="42"/>
      <c r="BK155" s="42"/>
      <c r="BL155" s="42"/>
      <c r="BM155" s="42"/>
      <c r="BN155" s="42">
        <f t="shared" si="277"/>
        <v>0</v>
      </c>
      <c r="BO155" s="42"/>
      <c r="BP155" s="42"/>
      <c r="BQ155" s="42"/>
      <c r="BR155" s="42"/>
      <c r="BS155" s="42"/>
      <c r="BT155" s="42"/>
      <c r="BU155" s="42"/>
      <c r="BV155" s="42"/>
      <c r="BW155" s="42">
        <f t="shared" si="278"/>
        <v>0</v>
      </c>
      <c r="BX155" s="42"/>
      <c r="BY155" s="42">
        <f t="shared" si="364"/>
        <v>0</v>
      </c>
      <c r="BZ155" s="42"/>
    </row>
    <row r="156" spans="1:78" ht="48" outlineLevel="3" collapsed="1" thickBot="1" x14ac:dyDescent="0.25">
      <c r="A156" s="30" t="s">
        <v>84</v>
      </c>
      <c r="B156" s="31">
        <f t="shared" si="348"/>
        <v>15</v>
      </c>
      <c r="C156" s="32" t="s">
        <v>85</v>
      </c>
      <c r="D156" s="34">
        <v>10000000</v>
      </c>
      <c r="E156" s="34"/>
      <c r="F156" s="55"/>
      <c r="G156" s="34">
        <f t="shared" si="331"/>
        <v>10000000</v>
      </c>
      <c r="H156" s="33"/>
      <c r="I156" s="34"/>
      <c r="J156" s="35">
        <f>SUM(J157)</f>
        <v>10000000</v>
      </c>
      <c r="K156" s="35">
        <f>SUM(K157)</f>
        <v>0</v>
      </c>
      <c r="L156" s="35">
        <f>SUM(L157)</f>
        <v>0</v>
      </c>
      <c r="M156" s="35">
        <f>SUM(M157)</f>
        <v>0</v>
      </c>
      <c r="N156" s="35">
        <f>SUM(N157)</f>
        <v>0</v>
      </c>
      <c r="O156" s="35">
        <f t="shared" ref="O156:O157" si="393">SUM(J156:N156)</f>
        <v>10000000</v>
      </c>
      <c r="P156" s="36">
        <f t="shared" si="332"/>
        <v>0</v>
      </c>
      <c r="Q156" s="34"/>
      <c r="R156" s="35">
        <f>SUM(R157)</f>
        <v>10000000</v>
      </c>
      <c r="S156" s="35">
        <f>SUM(S157)</f>
        <v>0</v>
      </c>
      <c r="T156" s="35">
        <f>SUM(T157)</f>
        <v>0</v>
      </c>
      <c r="U156" s="35">
        <f>SUM(U157)</f>
        <v>0</v>
      </c>
      <c r="V156" s="35">
        <f>SUM(V157)</f>
        <v>0</v>
      </c>
      <c r="W156" s="35">
        <f t="shared" ref="W156:W157" si="394">SUM(R156:V156)</f>
        <v>10000000</v>
      </c>
      <c r="X156" s="34"/>
      <c r="Y156" s="35">
        <v>20000000</v>
      </c>
      <c r="Z156" s="35">
        <f>SUM(Z157)</f>
        <v>0</v>
      </c>
      <c r="AA156" s="35">
        <f>SUM(AA157)</f>
        <v>0</v>
      </c>
      <c r="AB156" s="35">
        <f>SUM(AB157)</f>
        <v>0</v>
      </c>
      <c r="AC156" s="35">
        <f>SUM(AC157)</f>
        <v>0</v>
      </c>
      <c r="AD156" s="35">
        <f t="shared" si="273"/>
        <v>20000000</v>
      </c>
      <c r="AE156" s="35">
        <v>20000000</v>
      </c>
      <c r="AF156" s="35">
        <f t="shared" ref="AF156:AL156" si="395">SUM(AF157)</f>
        <v>0</v>
      </c>
      <c r="AG156" s="35">
        <f t="shared" si="395"/>
        <v>0</v>
      </c>
      <c r="AH156" s="35">
        <f t="shared" si="395"/>
        <v>0</v>
      </c>
      <c r="AI156" s="35">
        <f t="shared" si="395"/>
        <v>0</v>
      </c>
      <c r="AJ156" s="35">
        <f t="shared" si="395"/>
        <v>0</v>
      </c>
      <c r="AK156" s="35">
        <f t="shared" si="395"/>
        <v>0</v>
      </c>
      <c r="AL156" s="35">
        <f t="shared" si="395"/>
        <v>0</v>
      </c>
      <c r="AM156" s="35">
        <f t="shared" si="274"/>
        <v>20000000</v>
      </c>
      <c r="AN156" s="35">
        <v>20000000</v>
      </c>
      <c r="AO156" s="35">
        <f t="shared" ref="AO156:AU156" si="396">SUM(AO157)</f>
        <v>0</v>
      </c>
      <c r="AP156" s="35">
        <f t="shared" si="396"/>
        <v>0</v>
      </c>
      <c r="AQ156" s="35">
        <f t="shared" si="396"/>
        <v>0</v>
      </c>
      <c r="AR156" s="35">
        <f t="shared" si="396"/>
        <v>0</v>
      </c>
      <c r="AS156" s="35">
        <f t="shared" si="396"/>
        <v>0</v>
      </c>
      <c r="AT156" s="35">
        <f t="shared" si="396"/>
        <v>0</v>
      </c>
      <c r="AU156" s="35">
        <f t="shared" si="396"/>
        <v>0</v>
      </c>
      <c r="AV156" s="35">
        <f t="shared" si="275"/>
        <v>20000000</v>
      </c>
      <c r="AW156" s="35">
        <v>20000000</v>
      </c>
      <c r="AX156" s="35">
        <f t="shared" ref="AX156:BD156" si="397">SUM(AX157)</f>
        <v>0</v>
      </c>
      <c r="AY156" s="35">
        <f t="shared" si="397"/>
        <v>0</v>
      </c>
      <c r="AZ156" s="35">
        <f t="shared" si="397"/>
        <v>0</v>
      </c>
      <c r="BA156" s="35">
        <f t="shared" si="397"/>
        <v>0</v>
      </c>
      <c r="BB156" s="35">
        <f t="shared" si="397"/>
        <v>0</v>
      </c>
      <c r="BC156" s="35">
        <f t="shared" si="397"/>
        <v>0</v>
      </c>
      <c r="BD156" s="35">
        <f t="shared" si="397"/>
        <v>0</v>
      </c>
      <c r="BE156" s="35">
        <f t="shared" si="276"/>
        <v>20000000</v>
      </c>
      <c r="BF156" s="35">
        <v>20000000</v>
      </c>
      <c r="BG156" s="35">
        <f t="shared" ref="BG156:BM156" si="398">SUM(BG157)</f>
        <v>0</v>
      </c>
      <c r="BH156" s="35">
        <f t="shared" si="398"/>
        <v>0</v>
      </c>
      <c r="BI156" s="35">
        <f t="shared" si="398"/>
        <v>0</v>
      </c>
      <c r="BJ156" s="35">
        <f t="shared" si="398"/>
        <v>0</v>
      </c>
      <c r="BK156" s="35">
        <f t="shared" si="398"/>
        <v>0</v>
      </c>
      <c r="BL156" s="35">
        <f t="shared" si="398"/>
        <v>0</v>
      </c>
      <c r="BM156" s="35">
        <f t="shared" si="398"/>
        <v>0</v>
      </c>
      <c r="BN156" s="35">
        <f t="shared" si="277"/>
        <v>20000000</v>
      </c>
      <c r="BO156" s="35">
        <v>20000000</v>
      </c>
      <c r="BP156" s="35">
        <f t="shared" ref="BP156:BV156" si="399">SUM(BP157)</f>
        <v>0</v>
      </c>
      <c r="BQ156" s="35">
        <f t="shared" si="399"/>
        <v>0</v>
      </c>
      <c r="BR156" s="35">
        <f t="shared" si="399"/>
        <v>0</v>
      </c>
      <c r="BS156" s="35">
        <f t="shared" si="399"/>
        <v>0</v>
      </c>
      <c r="BT156" s="35">
        <f t="shared" si="399"/>
        <v>0</v>
      </c>
      <c r="BU156" s="35">
        <f t="shared" si="399"/>
        <v>0</v>
      </c>
      <c r="BV156" s="35">
        <f t="shared" si="399"/>
        <v>0</v>
      </c>
      <c r="BW156" s="35">
        <f t="shared" si="278"/>
        <v>20000000</v>
      </c>
      <c r="BX156" s="35">
        <f>BW156</f>
        <v>20000000</v>
      </c>
      <c r="BY156" s="35">
        <f t="shared" si="364"/>
        <v>0</v>
      </c>
      <c r="BZ156" s="35"/>
    </row>
    <row r="157" spans="1:78" ht="15.75" hidden="1" outlineLevel="4" thickBot="1" x14ac:dyDescent="0.25">
      <c r="A157" s="37"/>
      <c r="B157" s="38">
        <f t="shared" si="348"/>
        <v>0</v>
      </c>
      <c r="C157" s="39"/>
      <c r="D157" s="41"/>
      <c r="E157" s="41"/>
      <c r="F157" s="41"/>
      <c r="G157" s="41">
        <f t="shared" si="331"/>
        <v>0</v>
      </c>
      <c r="H157" s="40" t="s">
        <v>40</v>
      </c>
      <c r="I157" s="41">
        <v>12</v>
      </c>
      <c r="J157" s="42">
        <v>10000000</v>
      </c>
      <c r="K157" s="42"/>
      <c r="L157" s="42"/>
      <c r="M157" s="42"/>
      <c r="N157" s="42"/>
      <c r="O157" s="42">
        <f t="shared" si="393"/>
        <v>10000000</v>
      </c>
      <c r="P157" s="43">
        <f t="shared" si="332"/>
        <v>10000000</v>
      </c>
      <c r="Q157" s="41">
        <v>12</v>
      </c>
      <c r="R157" s="42">
        <f>20000000-10000000</f>
        <v>10000000</v>
      </c>
      <c r="S157" s="42"/>
      <c r="T157" s="42"/>
      <c r="U157" s="42"/>
      <c r="V157" s="42"/>
      <c r="W157" s="42">
        <f t="shared" si="394"/>
        <v>10000000</v>
      </c>
      <c r="X157" s="41"/>
      <c r="Y157" s="42"/>
      <c r="Z157" s="42"/>
      <c r="AA157" s="42"/>
      <c r="AB157" s="42"/>
      <c r="AC157" s="42"/>
      <c r="AD157" s="42">
        <f t="shared" si="273"/>
        <v>0</v>
      </c>
      <c r="AE157" s="42"/>
      <c r="AF157" s="42"/>
      <c r="AG157" s="42"/>
      <c r="AH157" s="42"/>
      <c r="AI157" s="42"/>
      <c r="AJ157" s="42"/>
      <c r="AK157" s="42"/>
      <c r="AL157" s="42"/>
      <c r="AM157" s="42">
        <f t="shared" si="274"/>
        <v>0</v>
      </c>
      <c r="AN157" s="42"/>
      <c r="AO157" s="42"/>
      <c r="AP157" s="42"/>
      <c r="AQ157" s="42"/>
      <c r="AR157" s="42"/>
      <c r="AS157" s="42"/>
      <c r="AT157" s="42"/>
      <c r="AU157" s="42"/>
      <c r="AV157" s="42">
        <f t="shared" si="275"/>
        <v>0</v>
      </c>
      <c r="AW157" s="42"/>
      <c r="AX157" s="42"/>
      <c r="AY157" s="42"/>
      <c r="AZ157" s="42"/>
      <c r="BA157" s="42"/>
      <c r="BB157" s="42"/>
      <c r="BC157" s="42"/>
      <c r="BD157" s="42"/>
      <c r="BE157" s="42">
        <f t="shared" si="276"/>
        <v>0</v>
      </c>
      <c r="BF157" s="42"/>
      <c r="BG157" s="42"/>
      <c r="BH157" s="42"/>
      <c r="BI157" s="42"/>
      <c r="BJ157" s="42"/>
      <c r="BK157" s="42"/>
      <c r="BL157" s="42"/>
      <c r="BM157" s="42"/>
      <c r="BN157" s="42">
        <f t="shared" si="277"/>
        <v>0</v>
      </c>
      <c r="BO157" s="42"/>
      <c r="BP157" s="42"/>
      <c r="BQ157" s="42"/>
      <c r="BR157" s="42"/>
      <c r="BS157" s="42"/>
      <c r="BT157" s="42"/>
      <c r="BU157" s="42"/>
      <c r="BV157" s="42"/>
      <c r="BW157" s="42">
        <f t="shared" si="278"/>
        <v>0</v>
      </c>
      <c r="BX157" s="42"/>
      <c r="BY157" s="42">
        <f t="shared" si="364"/>
        <v>0</v>
      </c>
      <c r="BZ157" s="42"/>
    </row>
  </sheetData>
  <autoFilter ref="A3:BX157"/>
  <mergeCells count="23">
    <mergeCell ref="BO1:BW1"/>
    <mergeCell ref="R1:W1"/>
    <mergeCell ref="X1:X2"/>
    <mergeCell ref="Y1:AD1"/>
    <mergeCell ref="AE1:AM1"/>
    <mergeCell ref="AN1:AV1"/>
    <mergeCell ref="AW1:BE1"/>
    <mergeCell ref="BY1:BY2"/>
    <mergeCell ref="BZ1:BZ2"/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O1"/>
    <mergeCell ref="P1:P2"/>
    <mergeCell ref="BX1:BX2"/>
    <mergeCell ref="BF1:BN1"/>
  </mergeCells>
  <pageMargins left="0.27" right="0.16" top="0.49" bottom="0.48" header="0.5" footer="0.5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Perub RKPD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RAFATAR</cp:lastModifiedBy>
  <dcterms:created xsi:type="dcterms:W3CDTF">2022-05-26T07:19:09Z</dcterms:created>
  <dcterms:modified xsi:type="dcterms:W3CDTF">2022-05-26T08:22:23Z</dcterms:modified>
</cp:coreProperties>
</file>