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2022'!$A$3:$BX$170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170" i="1" l="1"/>
  <c r="BY170" i="1" s="1"/>
  <c r="BN170" i="1"/>
  <c r="BE170" i="1"/>
  <c r="AV170" i="1"/>
  <c r="AM170" i="1"/>
  <c r="AD170" i="1"/>
  <c r="R170" i="1"/>
  <c r="W170" i="1" s="1"/>
  <c r="O170" i="1"/>
  <c r="G170" i="1"/>
  <c r="B170" i="1"/>
  <c r="BV169" i="1"/>
  <c r="BU169" i="1"/>
  <c r="BT169" i="1"/>
  <c r="BS169" i="1"/>
  <c r="BR169" i="1"/>
  <c r="BQ169" i="1"/>
  <c r="BP169" i="1"/>
  <c r="BM169" i="1"/>
  <c r="BL169" i="1"/>
  <c r="BK169" i="1"/>
  <c r="BJ169" i="1"/>
  <c r="BI169" i="1"/>
  <c r="BH169" i="1"/>
  <c r="BG169" i="1"/>
  <c r="BD169" i="1"/>
  <c r="BC169" i="1"/>
  <c r="BB169" i="1"/>
  <c r="BA169" i="1"/>
  <c r="AZ169" i="1"/>
  <c r="AY169" i="1"/>
  <c r="AX169" i="1"/>
  <c r="AU169" i="1"/>
  <c r="AT169" i="1"/>
  <c r="AS169" i="1"/>
  <c r="AR169" i="1"/>
  <c r="AQ169" i="1"/>
  <c r="AP169" i="1"/>
  <c r="AO169" i="1"/>
  <c r="AL169" i="1"/>
  <c r="AK169" i="1"/>
  <c r="AJ169" i="1"/>
  <c r="AI169" i="1"/>
  <c r="AH169" i="1"/>
  <c r="AG169" i="1"/>
  <c r="AF169" i="1"/>
  <c r="AC169" i="1"/>
  <c r="AB169" i="1"/>
  <c r="AA169" i="1"/>
  <c r="Z169" i="1"/>
  <c r="V169" i="1"/>
  <c r="U169" i="1"/>
  <c r="T169" i="1"/>
  <c r="S169" i="1"/>
  <c r="N169" i="1"/>
  <c r="M169" i="1"/>
  <c r="L169" i="1"/>
  <c r="K169" i="1"/>
  <c r="J169" i="1"/>
  <c r="G169" i="1"/>
  <c r="B169" i="1"/>
  <c r="BW168" i="1"/>
  <c r="BY168" i="1" s="1"/>
  <c r="BN168" i="1"/>
  <c r="BE168" i="1"/>
  <c r="AV168" i="1"/>
  <c r="AM168" i="1"/>
  <c r="AD168" i="1"/>
  <c r="R168" i="1"/>
  <c r="R167" i="1" s="1"/>
  <c r="O168" i="1"/>
  <c r="G168" i="1"/>
  <c r="B168" i="1"/>
  <c r="BV167" i="1"/>
  <c r="BU167" i="1"/>
  <c r="BT167" i="1"/>
  <c r="BS167" i="1"/>
  <c r="BR167" i="1"/>
  <c r="BQ167" i="1"/>
  <c r="BP167" i="1"/>
  <c r="BO167" i="1"/>
  <c r="BM167" i="1"/>
  <c r="BL167" i="1"/>
  <c r="BK167" i="1"/>
  <c r="BJ167" i="1"/>
  <c r="BI167" i="1"/>
  <c r="BH167" i="1"/>
  <c r="BG167" i="1"/>
  <c r="BF167" i="1"/>
  <c r="BD167" i="1"/>
  <c r="BC167" i="1"/>
  <c r="BB167" i="1"/>
  <c r="BA167" i="1"/>
  <c r="AZ167" i="1"/>
  <c r="AY167" i="1"/>
  <c r="AX167" i="1"/>
  <c r="AW167" i="1"/>
  <c r="AU167" i="1"/>
  <c r="AT167" i="1"/>
  <c r="AS167" i="1"/>
  <c r="AR167" i="1"/>
  <c r="AQ167" i="1"/>
  <c r="AP167" i="1"/>
  <c r="AO167" i="1"/>
  <c r="AL167" i="1"/>
  <c r="AK167" i="1"/>
  <c r="AJ167" i="1"/>
  <c r="AI167" i="1"/>
  <c r="AH167" i="1"/>
  <c r="AG167" i="1"/>
  <c r="AF167" i="1"/>
  <c r="AC167" i="1"/>
  <c r="AB167" i="1"/>
  <c r="AA167" i="1"/>
  <c r="Z167" i="1"/>
  <c r="V167" i="1"/>
  <c r="U167" i="1"/>
  <c r="T167" i="1"/>
  <c r="S167" i="1"/>
  <c r="N167" i="1"/>
  <c r="M167" i="1"/>
  <c r="L167" i="1"/>
  <c r="K167" i="1"/>
  <c r="J167" i="1"/>
  <c r="G167" i="1"/>
  <c r="B167" i="1"/>
  <c r="BW166" i="1"/>
  <c r="BY166" i="1" s="1"/>
  <c r="BN166" i="1"/>
  <c r="BE166" i="1"/>
  <c r="AV166" i="1"/>
  <c r="AM166" i="1"/>
  <c r="AD166" i="1"/>
  <c r="R166" i="1"/>
  <c r="R165" i="1" s="1"/>
  <c r="Q166" i="1"/>
  <c r="O166" i="1"/>
  <c r="G166" i="1"/>
  <c r="B166" i="1"/>
  <c r="BV165" i="1"/>
  <c r="BU165" i="1"/>
  <c r="BT165" i="1"/>
  <c r="BS165" i="1"/>
  <c r="BR165" i="1"/>
  <c r="BQ165" i="1"/>
  <c r="BP165" i="1"/>
  <c r="BO165" i="1"/>
  <c r="BO162" i="1" s="1"/>
  <c r="BM165" i="1"/>
  <c r="BL165" i="1"/>
  <c r="BK165" i="1"/>
  <c r="BJ165" i="1"/>
  <c r="BI165" i="1"/>
  <c r="BH165" i="1"/>
  <c r="BG165" i="1"/>
  <c r="BF165" i="1"/>
  <c r="BD165" i="1"/>
  <c r="BC165" i="1"/>
  <c r="BB165" i="1"/>
  <c r="BA165" i="1"/>
  <c r="AZ165" i="1"/>
  <c r="AY165" i="1"/>
  <c r="AX165" i="1"/>
  <c r="AW165" i="1"/>
  <c r="AW162" i="1" s="1"/>
  <c r="AU165" i="1"/>
  <c r="AT165" i="1"/>
  <c r="AS165" i="1"/>
  <c r="AR165" i="1"/>
  <c r="AQ165" i="1"/>
  <c r="AP165" i="1"/>
  <c r="AO165" i="1"/>
  <c r="AN165" i="1"/>
  <c r="AN162" i="1" s="1"/>
  <c r="AL165" i="1"/>
  <c r="AK165" i="1"/>
  <c r="AJ165" i="1"/>
  <c r="AI165" i="1"/>
  <c r="AH165" i="1"/>
  <c r="AG165" i="1"/>
  <c r="AF165" i="1"/>
  <c r="AE165" i="1"/>
  <c r="AE162" i="1" s="1"/>
  <c r="AC165" i="1"/>
  <c r="AB165" i="1"/>
  <c r="AA165" i="1"/>
  <c r="Z165" i="1"/>
  <c r="V165" i="1"/>
  <c r="U165" i="1"/>
  <c r="T165" i="1"/>
  <c r="S165" i="1"/>
  <c r="N165" i="1"/>
  <c r="M165" i="1"/>
  <c r="L165" i="1"/>
  <c r="K165" i="1"/>
  <c r="J165" i="1"/>
  <c r="G165" i="1"/>
  <c r="B165" i="1"/>
  <c r="BW164" i="1"/>
  <c r="BY164" i="1" s="1"/>
  <c r="BN164" i="1"/>
  <c r="BE164" i="1"/>
  <c r="AV164" i="1"/>
  <c r="AM164" i="1"/>
  <c r="AD164" i="1"/>
  <c r="R164" i="1"/>
  <c r="Q164" i="1"/>
  <c r="O164" i="1"/>
  <c r="G164" i="1"/>
  <c r="B164" i="1"/>
  <c r="BV163" i="1"/>
  <c r="BU163" i="1"/>
  <c r="BT163" i="1"/>
  <c r="BS163" i="1"/>
  <c r="BR163" i="1"/>
  <c r="BQ163" i="1"/>
  <c r="BP163" i="1"/>
  <c r="BM163" i="1"/>
  <c r="BL163" i="1"/>
  <c r="BK163" i="1"/>
  <c r="BJ163" i="1"/>
  <c r="BI163" i="1"/>
  <c r="BH163" i="1"/>
  <c r="BG163" i="1"/>
  <c r="BD163" i="1"/>
  <c r="BC163" i="1"/>
  <c r="BB163" i="1"/>
  <c r="BA163" i="1"/>
  <c r="AZ163" i="1"/>
  <c r="AY163" i="1"/>
  <c r="AX163" i="1"/>
  <c r="AU163" i="1"/>
  <c r="AT163" i="1"/>
  <c r="AS163" i="1"/>
  <c r="AR163" i="1"/>
  <c r="AQ163" i="1"/>
  <c r="AP163" i="1"/>
  <c r="AO163" i="1"/>
  <c r="AL163" i="1"/>
  <c r="AK163" i="1"/>
  <c r="AJ163" i="1"/>
  <c r="AI163" i="1"/>
  <c r="AH163" i="1"/>
  <c r="AG163" i="1"/>
  <c r="AF163" i="1"/>
  <c r="AC163" i="1"/>
  <c r="AB163" i="1"/>
  <c r="AA163" i="1"/>
  <c r="Z163" i="1"/>
  <c r="V163" i="1"/>
  <c r="U163" i="1"/>
  <c r="T163" i="1"/>
  <c r="S163" i="1"/>
  <c r="N163" i="1"/>
  <c r="M163" i="1"/>
  <c r="L163" i="1"/>
  <c r="K163" i="1"/>
  <c r="J163" i="1"/>
  <c r="G163" i="1"/>
  <c r="B163" i="1"/>
  <c r="Y162" i="1"/>
  <c r="E162" i="1"/>
  <c r="D162" i="1"/>
  <c r="B162" i="1"/>
  <c r="BW161" i="1"/>
  <c r="BY161" i="1" s="1"/>
  <c r="BN161" i="1"/>
  <c r="BE161" i="1"/>
  <c r="AV161" i="1"/>
  <c r="AM161" i="1"/>
  <c r="AD161" i="1"/>
  <c r="W161" i="1"/>
  <c r="O161" i="1"/>
  <c r="P161" i="1" s="1"/>
  <c r="G161" i="1"/>
  <c r="B161" i="1"/>
  <c r="BV160" i="1"/>
  <c r="BV159" i="1" s="1"/>
  <c r="BU160" i="1"/>
  <c r="BU159" i="1" s="1"/>
  <c r="BT160" i="1"/>
  <c r="BT159" i="1" s="1"/>
  <c r="BS160" i="1"/>
  <c r="BS159" i="1" s="1"/>
  <c r="BR160" i="1"/>
  <c r="BR159" i="1" s="1"/>
  <c r="BQ160" i="1"/>
  <c r="BQ159" i="1" s="1"/>
  <c r="BP160" i="1"/>
  <c r="BP159" i="1" s="1"/>
  <c r="BO160" i="1"/>
  <c r="BM160" i="1"/>
  <c r="BM159" i="1" s="1"/>
  <c r="BL160" i="1"/>
  <c r="BL159" i="1" s="1"/>
  <c r="BK160" i="1"/>
  <c r="BK159" i="1" s="1"/>
  <c r="BJ160" i="1"/>
  <c r="BJ159" i="1" s="1"/>
  <c r="BI160" i="1"/>
  <c r="BI159" i="1" s="1"/>
  <c r="BH160" i="1"/>
  <c r="BG160" i="1"/>
  <c r="BG159" i="1" s="1"/>
  <c r="BF160" i="1"/>
  <c r="BD160" i="1"/>
  <c r="BD159" i="1" s="1"/>
  <c r="BC160" i="1"/>
  <c r="BC159" i="1" s="1"/>
  <c r="BB160" i="1"/>
  <c r="BA160" i="1"/>
  <c r="BA159" i="1" s="1"/>
  <c r="AZ160" i="1"/>
  <c r="AZ159" i="1" s="1"/>
  <c r="AY160" i="1"/>
  <c r="AY159" i="1" s="1"/>
  <c r="AX160" i="1"/>
  <c r="AX159" i="1" s="1"/>
  <c r="AW160" i="1"/>
  <c r="AU160" i="1"/>
  <c r="AU159" i="1" s="1"/>
  <c r="AT160" i="1"/>
  <c r="AT159" i="1" s="1"/>
  <c r="AS160" i="1"/>
  <c r="AS159" i="1" s="1"/>
  <c r="AR160" i="1"/>
  <c r="AR159" i="1" s="1"/>
  <c r="AQ160" i="1"/>
  <c r="AQ159" i="1" s="1"/>
  <c r="AP160" i="1"/>
  <c r="AP159" i="1" s="1"/>
  <c r="AO160" i="1"/>
  <c r="AO159" i="1" s="1"/>
  <c r="AN160" i="1"/>
  <c r="AN159" i="1" s="1"/>
  <c r="AL160" i="1"/>
  <c r="AL159" i="1" s="1"/>
  <c r="AK160" i="1"/>
  <c r="AK159" i="1" s="1"/>
  <c r="AJ160" i="1"/>
  <c r="AJ159" i="1" s="1"/>
  <c r="AI160" i="1"/>
  <c r="AI159" i="1" s="1"/>
  <c r="AH160" i="1"/>
  <c r="AH159" i="1" s="1"/>
  <c r="AG160" i="1"/>
  <c r="AG159" i="1" s="1"/>
  <c r="AF160" i="1"/>
  <c r="AF159" i="1" s="1"/>
  <c r="AE160" i="1"/>
  <c r="AC160" i="1"/>
  <c r="AC159" i="1" s="1"/>
  <c r="AB160" i="1"/>
  <c r="AB159" i="1" s="1"/>
  <c r="AA160" i="1"/>
  <c r="AA159" i="1" s="1"/>
  <c r="Z160" i="1"/>
  <c r="Z159" i="1" s="1"/>
  <c r="Y160" i="1"/>
  <c r="Y159" i="1" s="1"/>
  <c r="V160" i="1"/>
  <c r="V159" i="1" s="1"/>
  <c r="U160" i="1"/>
  <c r="U159" i="1" s="1"/>
  <c r="T160" i="1"/>
  <c r="T159" i="1" s="1"/>
  <c r="S160" i="1"/>
  <c r="S159" i="1" s="1"/>
  <c r="R160" i="1"/>
  <c r="R159" i="1" s="1"/>
  <c r="N160" i="1"/>
  <c r="N159" i="1" s="1"/>
  <c r="M160" i="1"/>
  <c r="M159" i="1" s="1"/>
  <c r="L160" i="1"/>
  <c r="L159" i="1" s="1"/>
  <c r="K160" i="1"/>
  <c r="K159" i="1" s="1"/>
  <c r="J160" i="1"/>
  <c r="J159" i="1" s="1"/>
  <c r="G160" i="1"/>
  <c r="B160" i="1"/>
  <c r="BH159" i="1"/>
  <c r="BB159" i="1"/>
  <c r="E159" i="1"/>
  <c r="D159" i="1"/>
  <c r="B159" i="1"/>
  <c r="BW158" i="1"/>
  <c r="BY158" i="1" s="1"/>
  <c r="BN158" i="1"/>
  <c r="BE158" i="1"/>
  <c r="AV158" i="1"/>
  <c r="AM158" i="1"/>
  <c r="AD158" i="1"/>
  <c r="R158" i="1"/>
  <c r="R157" i="1" s="1"/>
  <c r="O158" i="1"/>
  <c r="G158" i="1"/>
  <c r="B158" i="1"/>
  <c r="BV157" i="1"/>
  <c r="BU157" i="1"/>
  <c r="BT157" i="1"/>
  <c r="BS157" i="1"/>
  <c r="BR157" i="1"/>
  <c r="BQ157" i="1"/>
  <c r="BP157" i="1"/>
  <c r="BO157" i="1"/>
  <c r="BM157" i="1"/>
  <c r="BL157" i="1"/>
  <c r="BK157" i="1"/>
  <c r="BJ157" i="1"/>
  <c r="BI157" i="1"/>
  <c r="BH157" i="1"/>
  <c r="BG157" i="1"/>
  <c r="BF157" i="1"/>
  <c r="BD157" i="1"/>
  <c r="BC157" i="1"/>
  <c r="BB157" i="1"/>
  <c r="BA157" i="1"/>
  <c r="AZ157" i="1"/>
  <c r="AY157" i="1"/>
  <c r="AX157" i="1"/>
  <c r="AW157" i="1"/>
  <c r="AU157" i="1"/>
  <c r="AT157" i="1"/>
  <c r="AS157" i="1"/>
  <c r="AR157" i="1"/>
  <c r="AQ157" i="1"/>
  <c r="AP157" i="1"/>
  <c r="AO157" i="1"/>
  <c r="AL157" i="1"/>
  <c r="AK157" i="1"/>
  <c r="AJ157" i="1"/>
  <c r="AI157" i="1"/>
  <c r="AH157" i="1"/>
  <c r="AG157" i="1"/>
  <c r="AF157" i="1"/>
  <c r="AC157" i="1"/>
  <c r="AB157" i="1"/>
  <c r="AA157" i="1"/>
  <c r="Z157" i="1"/>
  <c r="V157" i="1"/>
  <c r="U157" i="1"/>
  <c r="T157" i="1"/>
  <c r="S157" i="1"/>
  <c r="N157" i="1"/>
  <c r="M157" i="1"/>
  <c r="L157" i="1"/>
  <c r="K157" i="1"/>
  <c r="J157" i="1"/>
  <c r="G157" i="1"/>
  <c r="B157" i="1"/>
  <c r="BW156" i="1"/>
  <c r="BY156" i="1" s="1"/>
  <c r="BN156" i="1"/>
  <c r="BE156" i="1"/>
  <c r="AV156" i="1"/>
  <c r="AM156" i="1"/>
  <c r="AD156" i="1"/>
  <c r="R156" i="1"/>
  <c r="R155" i="1" s="1"/>
  <c r="O156" i="1"/>
  <c r="G156" i="1"/>
  <c r="B156" i="1"/>
  <c r="BV155" i="1"/>
  <c r="BU155" i="1"/>
  <c r="BT155" i="1"/>
  <c r="BS155" i="1"/>
  <c r="BR155" i="1"/>
  <c r="BQ155" i="1"/>
  <c r="BP155" i="1"/>
  <c r="BO155" i="1"/>
  <c r="BM155" i="1"/>
  <c r="BL155" i="1"/>
  <c r="BK155" i="1"/>
  <c r="BJ155" i="1"/>
  <c r="BI155" i="1"/>
  <c r="BH155" i="1"/>
  <c r="BG155" i="1"/>
  <c r="BF155" i="1"/>
  <c r="BD155" i="1"/>
  <c r="BC155" i="1"/>
  <c r="BB155" i="1"/>
  <c r="BA155" i="1"/>
  <c r="AZ155" i="1"/>
  <c r="AY155" i="1"/>
  <c r="AX155" i="1"/>
  <c r="AW155" i="1"/>
  <c r="AU155" i="1"/>
  <c r="AT155" i="1"/>
  <c r="AS155" i="1"/>
  <c r="AR155" i="1"/>
  <c r="AQ155" i="1"/>
  <c r="AP155" i="1"/>
  <c r="AO155" i="1"/>
  <c r="AL155" i="1"/>
  <c r="AK155" i="1"/>
  <c r="AJ155" i="1"/>
  <c r="AI155" i="1"/>
  <c r="AH155" i="1"/>
  <c r="AG155" i="1"/>
  <c r="AF155" i="1"/>
  <c r="AC155" i="1"/>
  <c r="AB155" i="1"/>
  <c r="AA155" i="1"/>
  <c r="Z155" i="1"/>
  <c r="V155" i="1"/>
  <c r="U155" i="1"/>
  <c r="T155" i="1"/>
  <c r="S155" i="1"/>
  <c r="N155" i="1"/>
  <c r="M155" i="1"/>
  <c r="L155" i="1"/>
  <c r="K155" i="1"/>
  <c r="J155" i="1"/>
  <c r="G155" i="1"/>
  <c r="B155" i="1"/>
  <c r="BW154" i="1"/>
  <c r="BY154" i="1" s="1"/>
  <c r="BN154" i="1"/>
  <c r="BE154" i="1"/>
  <c r="AV154" i="1"/>
  <c r="AM154" i="1"/>
  <c r="AD154" i="1"/>
  <c r="R154" i="1"/>
  <c r="O154" i="1"/>
  <c r="G154" i="1"/>
  <c r="B154" i="1"/>
  <c r="BV153" i="1"/>
  <c r="BU153" i="1"/>
  <c r="BT153" i="1"/>
  <c r="BS153" i="1"/>
  <c r="BR153" i="1"/>
  <c r="BQ153" i="1"/>
  <c r="BP153" i="1"/>
  <c r="BM153" i="1"/>
  <c r="BL153" i="1"/>
  <c r="BK153" i="1"/>
  <c r="BJ153" i="1"/>
  <c r="BI153" i="1"/>
  <c r="BH153" i="1"/>
  <c r="BG153" i="1"/>
  <c r="BD153" i="1"/>
  <c r="BC153" i="1"/>
  <c r="BB153" i="1"/>
  <c r="BA153" i="1"/>
  <c r="AZ153" i="1"/>
  <c r="AY153" i="1"/>
  <c r="AX153" i="1"/>
  <c r="AU153" i="1"/>
  <c r="AT153" i="1"/>
  <c r="AS153" i="1"/>
  <c r="AR153" i="1"/>
  <c r="AQ153" i="1"/>
  <c r="AP153" i="1"/>
  <c r="AO153" i="1"/>
  <c r="AL153" i="1"/>
  <c r="AK153" i="1"/>
  <c r="AJ153" i="1"/>
  <c r="AI153" i="1"/>
  <c r="AH153" i="1"/>
  <c r="AG153" i="1"/>
  <c r="AF153" i="1"/>
  <c r="AC153" i="1"/>
  <c r="AB153" i="1"/>
  <c r="AA153" i="1"/>
  <c r="Z153" i="1"/>
  <c r="V153" i="1"/>
  <c r="U153" i="1"/>
  <c r="T153" i="1"/>
  <c r="S153" i="1"/>
  <c r="N153" i="1"/>
  <c r="M153" i="1"/>
  <c r="L153" i="1"/>
  <c r="K153" i="1"/>
  <c r="J153" i="1"/>
  <c r="G153" i="1"/>
  <c r="B153" i="1"/>
  <c r="AN152" i="1"/>
  <c r="AE152" i="1"/>
  <c r="Y152" i="1"/>
  <c r="E152" i="1"/>
  <c r="D152" i="1"/>
  <c r="B152" i="1"/>
  <c r="BW151" i="1"/>
  <c r="BY151" i="1" s="1"/>
  <c r="BN151" i="1"/>
  <c r="BE151" i="1"/>
  <c r="AV151" i="1"/>
  <c r="AM151" i="1"/>
  <c r="AD151" i="1"/>
  <c r="R151" i="1"/>
  <c r="R150" i="1" s="1"/>
  <c r="Q151" i="1"/>
  <c r="O151" i="1"/>
  <c r="G151" i="1"/>
  <c r="B151" i="1"/>
  <c r="BV150" i="1"/>
  <c r="BU150" i="1"/>
  <c r="BT150" i="1"/>
  <c r="BS150" i="1"/>
  <c r="BR150" i="1"/>
  <c r="BQ150" i="1"/>
  <c r="BP150" i="1"/>
  <c r="BO150" i="1"/>
  <c r="BM150" i="1"/>
  <c r="BL150" i="1"/>
  <c r="BK150" i="1"/>
  <c r="BJ150" i="1"/>
  <c r="BI150" i="1"/>
  <c r="BH150" i="1"/>
  <c r="BG150" i="1"/>
  <c r="BF150" i="1"/>
  <c r="BD150" i="1"/>
  <c r="BC150" i="1"/>
  <c r="BB150" i="1"/>
  <c r="BA150" i="1"/>
  <c r="AZ150" i="1"/>
  <c r="AY150" i="1"/>
  <c r="AX150" i="1"/>
  <c r="AW150" i="1"/>
  <c r="AU150" i="1"/>
  <c r="AT150" i="1"/>
  <c r="AS150" i="1"/>
  <c r="AR150" i="1"/>
  <c r="AQ150" i="1"/>
  <c r="AP150" i="1"/>
  <c r="AO150" i="1"/>
  <c r="AN150" i="1"/>
  <c r="AL150" i="1"/>
  <c r="AK150" i="1"/>
  <c r="AJ150" i="1"/>
  <c r="AI150" i="1"/>
  <c r="AH150" i="1"/>
  <c r="AG150" i="1"/>
  <c r="AF150" i="1"/>
  <c r="AE150" i="1"/>
  <c r="AC150" i="1"/>
  <c r="AB150" i="1"/>
  <c r="AA150" i="1"/>
  <c r="Z150" i="1"/>
  <c r="V150" i="1"/>
  <c r="U150" i="1"/>
  <c r="T150" i="1"/>
  <c r="S150" i="1"/>
  <c r="N150" i="1"/>
  <c r="M150" i="1"/>
  <c r="L150" i="1"/>
  <c r="K150" i="1"/>
  <c r="J150" i="1"/>
  <c r="G150" i="1"/>
  <c r="B150" i="1"/>
  <c r="BW149" i="1"/>
  <c r="BY149" i="1" s="1"/>
  <c r="BN149" i="1"/>
  <c r="BE149" i="1"/>
  <c r="AV149" i="1"/>
  <c r="AM149" i="1"/>
  <c r="AD149" i="1"/>
  <c r="R149" i="1"/>
  <c r="O149" i="1"/>
  <c r="G149" i="1"/>
  <c r="B149" i="1"/>
  <c r="BV148" i="1"/>
  <c r="BU148" i="1"/>
  <c r="BT148" i="1"/>
  <c r="BS148" i="1"/>
  <c r="BR148" i="1"/>
  <c r="BQ148" i="1"/>
  <c r="BP148" i="1"/>
  <c r="BM148" i="1"/>
  <c r="BL148" i="1"/>
  <c r="BK148" i="1"/>
  <c r="BJ148" i="1"/>
  <c r="BI148" i="1"/>
  <c r="BH148" i="1"/>
  <c r="BG148" i="1"/>
  <c r="BD148" i="1"/>
  <c r="BC148" i="1"/>
  <c r="BB148" i="1"/>
  <c r="BA148" i="1"/>
  <c r="AZ148" i="1"/>
  <c r="AY148" i="1"/>
  <c r="AX148" i="1"/>
  <c r="AU148" i="1"/>
  <c r="AT148" i="1"/>
  <c r="AS148" i="1"/>
  <c r="AR148" i="1"/>
  <c r="AQ148" i="1"/>
  <c r="AP148" i="1"/>
  <c r="AO148" i="1"/>
  <c r="AL148" i="1"/>
  <c r="AK148" i="1"/>
  <c r="AJ148" i="1"/>
  <c r="AI148" i="1"/>
  <c r="AH148" i="1"/>
  <c r="AG148" i="1"/>
  <c r="AF148" i="1"/>
  <c r="AC148" i="1"/>
  <c r="AB148" i="1"/>
  <c r="AA148" i="1"/>
  <c r="Z148" i="1"/>
  <c r="V148" i="1"/>
  <c r="U148" i="1"/>
  <c r="T148" i="1"/>
  <c r="S148" i="1"/>
  <c r="N148" i="1"/>
  <c r="M148" i="1"/>
  <c r="L148" i="1"/>
  <c r="K148" i="1"/>
  <c r="J148" i="1"/>
  <c r="G148" i="1"/>
  <c r="B148" i="1"/>
  <c r="BW147" i="1"/>
  <c r="BY147" i="1" s="1"/>
  <c r="BN147" i="1"/>
  <c r="BE147" i="1"/>
  <c r="AV147" i="1"/>
  <c r="AM147" i="1"/>
  <c r="AD147" i="1"/>
  <c r="W147" i="1"/>
  <c r="O147" i="1"/>
  <c r="G147" i="1"/>
  <c r="B147" i="1"/>
  <c r="BV146" i="1"/>
  <c r="BU146" i="1"/>
  <c r="BT146" i="1"/>
  <c r="BS146" i="1"/>
  <c r="BR146" i="1"/>
  <c r="BQ146" i="1"/>
  <c r="BP146" i="1"/>
  <c r="BO146" i="1"/>
  <c r="BM146" i="1"/>
  <c r="BL146" i="1"/>
  <c r="BK146" i="1"/>
  <c r="BJ146" i="1"/>
  <c r="BI146" i="1"/>
  <c r="BH146" i="1"/>
  <c r="BG146" i="1"/>
  <c r="BF146" i="1"/>
  <c r="BD146" i="1"/>
  <c r="BC146" i="1"/>
  <c r="BB146" i="1"/>
  <c r="BA146" i="1"/>
  <c r="AZ146" i="1"/>
  <c r="AY146" i="1"/>
  <c r="AX146" i="1"/>
  <c r="AW146" i="1"/>
  <c r="AU146" i="1"/>
  <c r="AT146" i="1"/>
  <c r="AS146" i="1"/>
  <c r="AR146" i="1"/>
  <c r="AQ146" i="1"/>
  <c r="AP146" i="1"/>
  <c r="AO146" i="1"/>
  <c r="AN146" i="1"/>
  <c r="AL146" i="1"/>
  <c r="AK146" i="1"/>
  <c r="AJ146" i="1"/>
  <c r="AI146" i="1"/>
  <c r="AH146" i="1"/>
  <c r="AG146" i="1"/>
  <c r="AF146" i="1"/>
  <c r="AE146" i="1"/>
  <c r="AC146" i="1"/>
  <c r="AB146" i="1"/>
  <c r="AA146" i="1"/>
  <c r="Z146" i="1"/>
  <c r="V146" i="1"/>
  <c r="U146" i="1"/>
  <c r="T146" i="1"/>
  <c r="S146" i="1"/>
  <c r="R146" i="1"/>
  <c r="N146" i="1"/>
  <c r="M146" i="1"/>
  <c r="L146" i="1"/>
  <c r="K146" i="1"/>
  <c r="J146" i="1"/>
  <c r="G146" i="1"/>
  <c r="B146" i="1"/>
  <c r="BW145" i="1"/>
  <c r="BY145" i="1" s="1"/>
  <c r="BN145" i="1"/>
  <c r="BE145" i="1"/>
  <c r="AV145" i="1"/>
  <c r="AM145" i="1"/>
  <c r="AD145" i="1"/>
  <c r="R145" i="1"/>
  <c r="O145" i="1"/>
  <c r="P145" i="1" s="1"/>
  <c r="G145" i="1"/>
  <c r="B145" i="1"/>
  <c r="BV144" i="1"/>
  <c r="BU144" i="1"/>
  <c r="BT144" i="1"/>
  <c r="BS144" i="1"/>
  <c r="BR144" i="1"/>
  <c r="BQ144" i="1"/>
  <c r="BP144" i="1"/>
  <c r="BM144" i="1"/>
  <c r="BL144" i="1"/>
  <c r="BK144" i="1"/>
  <c r="BJ144" i="1"/>
  <c r="BI144" i="1"/>
  <c r="BH144" i="1"/>
  <c r="BG144" i="1"/>
  <c r="BD144" i="1"/>
  <c r="BC144" i="1"/>
  <c r="BB144" i="1"/>
  <c r="BA144" i="1"/>
  <c r="AZ144" i="1"/>
  <c r="AY144" i="1"/>
  <c r="AX144" i="1"/>
  <c r="AU144" i="1"/>
  <c r="AT144" i="1"/>
  <c r="AS144" i="1"/>
  <c r="AR144" i="1"/>
  <c r="AQ144" i="1"/>
  <c r="AP144" i="1"/>
  <c r="AO144" i="1"/>
  <c r="AL144" i="1"/>
  <c r="AK144" i="1"/>
  <c r="AJ144" i="1"/>
  <c r="AI144" i="1"/>
  <c r="AH144" i="1"/>
  <c r="AG144" i="1"/>
  <c r="AF144" i="1"/>
  <c r="AC144" i="1"/>
  <c r="AB144" i="1"/>
  <c r="AA144" i="1"/>
  <c r="Z144" i="1"/>
  <c r="V144" i="1"/>
  <c r="U144" i="1"/>
  <c r="T144" i="1"/>
  <c r="S144" i="1"/>
  <c r="N144" i="1"/>
  <c r="M144" i="1"/>
  <c r="L144" i="1"/>
  <c r="K144" i="1"/>
  <c r="J144" i="1"/>
  <c r="G144" i="1"/>
  <c r="B144" i="1"/>
  <c r="BW143" i="1"/>
  <c r="BY143" i="1" s="1"/>
  <c r="BN143" i="1"/>
  <c r="BE143" i="1"/>
  <c r="AV143" i="1"/>
  <c r="AM143" i="1"/>
  <c r="AD143" i="1"/>
  <c r="R143" i="1"/>
  <c r="O143" i="1"/>
  <c r="P143" i="1" s="1"/>
  <c r="G143" i="1"/>
  <c r="B143" i="1"/>
  <c r="BV142" i="1"/>
  <c r="BU142" i="1"/>
  <c r="BT142" i="1"/>
  <c r="BS142" i="1"/>
  <c r="BR142" i="1"/>
  <c r="BQ142" i="1"/>
  <c r="BP142" i="1"/>
  <c r="BM142" i="1"/>
  <c r="BL142" i="1"/>
  <c r="BK142" i="1"/>
  <c r="BJ142" i="1"/>
  <c r="BI142" i="1"/>
  <c r="BH142" i="1"/>
  <c r="BG142" i="1"/>
  <c r="BD142" i="1"/>
  <c r="BC142" i="1"/>
  <c r="BB142" i="1"/>
  <c r="BA142" i="1"/>
  <c r="AZ142" i="1"/>
  <c r="AY142" i="1"/>
  <c r="AX142" i="1"/>
  <c r="AU142" i="1"/>
  <c r="AT142" i="1"/>
  <c r="AS142" i="1"/>
  <c r="AR142" i="1"/>
  <c r="AQ142" i="1"/>
  <c r="AP142" i="1"/>
  <c r="AO142" i="1"/>
  <c r="AL142" i="1"/>
  <c r="AK142" i="1"/>
  <c r="AJ142" i="1"/>
  <c r="AI142" i="1"/>
  <c r="AH142" i="1"/>
  <c r="AG142" i="1"/>
  <c r="AF142" i="1"/>
  <c r="AC142" i="1"/>
  <c r="AB142" i="1"/>
  <c r="AA142" i="1"/>
  <c r="Z142" i="1"/>
  <c r="V142" i="1"/>
  <c r="U142" i="1"/>
  <c r="T142" i="1"/>
  <c r="S142" i="1"/>
  <c r="N142" i="1"/>
  <c r="M142" i="1"/>
  <c r="L142" i="1"/>
  <c r="K142" i="1"/>
  <c r="J142" i="1"/>
  <c r="G142" i="1"/>
  <c r="B142" i="1"/>
  <c r="BW141" i="1"/>
  <c r="BY141" i="1" s="1"/>
  <c r="BN141" i="1"/>
  <c r="BE141" i="1"/>
  <c r="AV141" i="1"/>
  <c r="AM141" i="1"/>
  <c r="AD141" i="1"/>
  <c r="R141" i="1"/>
  <c r="W141" i="1" s="1"/>
  <c r="Q141" i="1"/>
  <c r="O141" i="1"/>
  <c r="G141" i="1"/>
  <c r="B141" i="1"/>
  <c r="BW140" i="1"/>
  <c r="BY140" i="1" s="1"/>
  <c r="BN140" i="1"/>
  <c r="BE140" i="1"/>
  <c r="AV140" i="1"/>
  <c r="AM140" i="1"/>
  <c r="AD140" i="1"/>
  <c r="R140" i="1"/>
  <c r="O140" i="1"/>
  <c r="G140" i="1"/>
  <c r="B140" i="1"/>
  <c r="BV139" i="1"/>
  <c r="BU139" i="1"/>
  <c r="BT139" i="1"/>
  <c r="BS139" i="1"/>
  <c r="BR139" i="1"/>
  <c r="BQ139" i="1"/>
  <c r="BP139" i="1"/>
  <c r="BO139" i="1"/>
  <c r="BM139" i="1"/>
  <c r="BL139" i="1"/>
  <c r="BK139" i="1"/>
  <c r="BJ139" i="1"/>
  <c r="BI139" i="1"/>
  <c r="BH139" i="1"/>
  <c r="BG139" i="1"/>
  <c r="BF139" i="1"/>
  <c r="BD139" i="1"/>
  <c r="BC139" i="1"/>
  <c r="BB139" i="1"/>
  <c r="BA139" i="1"/>
  <c r="AZ139" i="1"/>
  <c r="AY139" i="1"/>
  <c r="AX139" i="1"/>
  <c r="AW139" i="1"/>
  <c r="AU139" i="1"/>
  <c r="AT139" i="1"/>
  <c r="AS139" i="1"/>
  <c r="AR139" i="1"/>
  <c r="AQ139" i="1"/>
  <c r="AP139" i="1"/>
  <c r="AO139" i="1"/>
  <c r="AL139" i="1"/>
  <c r="AK139" i="1"/>
  <c r="AJ139" i="1"/>
  <c r="AI139" i="1"/>
  <c r="AH139" i="1"/>
  <c r="AG139" i="1"/>
  <c r="AF139" i="1"/>
  <c r="AC139" i="1"/>
  <c r="AB139" i="1"/>
  <c r="AA139" i="1"/>
  <c r="Z139" i="1"/>
  <c r="V139" i="1"/>
  <c r="U139" i="1"/>
  <c r="T139" i="1"/>
  <c r="S139" i="1"/>
  <c r="N139" i="1"/>
  <c r="M139" i="1"/>
  <c r="L139" i="1"/>
  <c r="K139" i="1"/>
  <c r="J139" i="1"/>
  <c r="G139" i="1"/>
  <c r="B139" i="1"/>
  <c r="BW138" i="1"/>
  <c r="BY138" i="1" s="1"/>
  <c r="BN138" i="1"/>
  <c r="BE138" i="1"/>
  <c r="AV138" i="1"/>
  <c r="AM138" i="1"/>
  <c r="AD138" i="1"/>
  <c r="R138" i="1"/>
  <c r="R137" i="1" s="1"/>
  <c r="O138" i="1"/>
  <c r="G138" i="1"/>
  <c r="B138" i="1"/>
  <c r="BV137" i="1"/>
  <c r="BU137" i="1"/>
  <c r="BT137" i="1"/>
  <c r="BS137" i="1"/>
  <c r="BR137" i="1"/>
  <c r="BQ137" i="1"/>
  <c r="BP137" i="1"/>
  <c r="BM137" i="1"/>
  <c r="BL137" i="1"/>
  <c r="BK137" i="1"/>
  <c r="BJ137" i="1"/>
  <c r="BI137" i="1"/>
  <c r="BH137" i="1"/>
  <c r="BG137" i="1"/>
  <c r="BD137" i="1"/>
  <c r="BC137" i="1"/>
  <c r="BB137" i="1"/>
  <c r="BA137" i="1"/>
  <c r="AZ137" i="1"/>
  <c r="AY137" i="1"/>
  <c r="AX137" i="1"/>
  <c r="AU137" i="1"/>
  <c r="AT137" i="1"/>
  <c r="AS137" i="1"/>
  <c r="AR137" i="1"/>
  <c r="AQ137" i="1"/>
  <c r="AP137" i="1"/>
  <c r="AO137" i="1"/>
  <c r="AL137" i="1"/>
  <c r="AK137" i="1"/>
  <c r="AJ137" i="1"/>
  <c r="AI137" i="1"/>
  <c r="AH137" i="1"/>
  <c r="AG137" i="1"/>
  <c r="AF137" i="1"/>
  <c r="AC137" i="1"/>
  <c r="AB137" i="1"/>
  <c r="AA137" i="1"/>
  <c r="Z137" i="1"/>
  <c r="V137" i="1"/>
  <c r="U137" i="1"/>
  <c r="T137" i="1"/>
  <c r="S137" i="1"/>
  <c r="N137" i="1"/>
  <c r="M137" i="1"/>
  <c r="L137" i="1"/>
  <c r="K137" i="1"/>
  <c r="J137" i="1"/>
  <c r="G137" i="1"/>
  <c r="B137" i="1"/>
  <c r="Y136" i="1"/>
  <c r="E136" i="1"/>
  <c r="D136" i="1"/>
  <c r="B136" i="1"/>
  <c r="BW135" i="1"/>
  <c r="BY135" i="1" s="1"/>
  <c r="BN135" i="1"/>
  <c r="BE135" i="1"/>
  <c r="AV135" i="1"/>
  <c r="AM135" i="1"/>
  <c r="AD135" i="1"/>
  <c r="R135" i="1"/>
  <c r="W135" i="1" s="1"/>
  <c r="Q135" i="1"/>
  <c r="O135" i="1"/>
  <c r="G135" i="1"/>
  <c r="B135" i="1"/>
  <c r="BW134" i="1"/>
  <c r="BY134" i="1" s="1"/>
  <c r="BN134" i="1"/>
  <c r="BE134" i="1"/>
  <c r="AV134" i="1"/>
  <c r="AM134" i="1"/>
  <c r="AD134" i="1"/>
  <c r="R134" i="1"/>
  <c r="W134" i="1" s="1"/>
  <c r="O134" i="1"/>
  <c r="G134" i="1"/>
  <c r="B134" i="1"/>
  <c r="BV133" i="1"/>
  <c r="BV132" i="1" s="1"/>
  <c r="BU133" i="1"/>
  <c r="BU132" i="1" s="1"/>
  <c r="BT133" i="1"/>
  <c r="BT132" i="1" s="1"/>
  <c r="BS133" i="1"/>
  <c r="BS132" i="1" s="1"/>
  <c r="BR133" i="1"/>
  <c r="BR132" i="1" s="1"/>
  <c r="BQ133" i="1"/>
  <c r="BQ132" i="1" s="1"/>
  <c r="BP133" i="1"/>
  <c r="BP132" i="1" s="1"/>
  <c r="BO133" i="1"/>
  <c r="BO132" i="1" s="1"/>
  <c r="BM133" i="1"/>
  <c r="BM132" i="1" s="1"/>
  <c r="BL133" i="1"/>
  <c r="BL132" i="1" s="1"/>
  <c r="BK133" i="1"/>
  <c r="BK132" i="1" s="1"/>
  <c r="BJ133" i="1"/>
  <c r="BJ132" i="1" s="1"/>
  <c r="BI133" i="1"/>
  <c r="BI132" i="1" s="1"/>
  <c r="BH133" i="1"/>
  <c r="BH132" i="1" s="1"/>
  <c r="BG133" i="1"/>
  <c r="BG132" i="1" s="1"/>
  <c r="BF133" i="1"/>
  <c r="BF132" i="1" s="1"/>
  <c r="BD133" i="1"/>
  <c r="BD132" i="1" s="1"/>
  <c r="BC133" i="1"/>
  <c r="BC132" i="1" s="1"/>
  <c r="BB133" i="1"/>
  <c r="BB132" i="1" s="1"/>
  <c r="BA133" i="1"/>
  <c r="BA132" i="1" s="1"/>
  <c r="AZ133" i="1"/>
  <c r="AZ132" i="1" s="1"/>
  <c r="AY133" i="1"/>
  <c r="AY132" i="1" s="1"/>
  <c r="AX133" i="1"/>
  <c r="AX132" i="1" s="1"/>
  <c r="AW133" i="1"/>
  <c r="AU133" i="1"/>
  <c r="AU132" i="1" s="1"/>
  <c r="AT133" i="1"/>
  <c r="AT132" i="1" s="1"/>
  <c r="AS133" i="1"/>
  <c r="AS132" i="1" s="1"/>
  <c r="AR133" i="1"/>
  <c r="AR132" i="1" s="1"/>
  <c r="AQ133" i="1"/>
  <c r="AQ132" i="1" s="1"/>
  <c r="AP133" i="1"/>
  <c r="AP132" i="1" s="1"/>
  <c r="AO133" i="1"/>
  <c r="AO132" i="1" s="1"/>
  <c r="AN133" i="1"/>
  <c r="AN132" i="1" s="1"/>
  <c r="AL133" i="1"/>
  <c r="AL132" i="1" s="1"/>
  <c r="AK133" i="1"/>
  <c r="AK132" i="1" s="1"/>
  <c r="AJ133" i="1"/>
  <c r="AJ132" i="1" s="1"/>
  <c r="AI133" i="1"/>
  <c r="AI132" i="1" s="1"/>
  <c r="AH133" i="1"/>
  <c r="AH132" i="1" s="1"/>
  <c r="AG133" i="1"/>
  <c r="AG132" i="1" s="1"/>
  <c r="AF133" i="1"/>
  <c r="AF132" i="1" s="1"/>
  <c r="AE133" i="1"/>
  <c r="AE132" i="1" s="1"/>
  <c r="AC133" i="1"/>
  <c r="AC132" i="1" s="1"/>
  <c r="AB133" i="1"/>
  <c r="AB132" i="1" s="1"/>
  <c r="AA133" i="1"/>
  <c r="AA132" i="1" s="1"/>
  <c r="Z133" i="1"/>
  <c r="Z132" i="1" s="1"/>
  <c r="V133" i="1"/>
  <c r="V132" i="1" s="1"/>
  <c r="U133" i="1"/>
  <c r="U132" i="1" s="1"/>
  <c r="T133" i="1"/>
  <c r="T132" i="1" s="1"/>
  <c r="S133" i="1"/>
  <c r="S132" i="1" s="1"/>
  <c r="N133" i="1"/>
  <c r="N132" i="1" s="1"/>
  <c r="M133" i="1"/>
  <c r="M132" i="1" s="1"/>
  <c r="L133" i="1"/>
  <c r="L132" i="1" s="1"/>
  <c r="K133" i="1"/>
  <c r="K132" i="1" s="1"/>
  <c r="J133" i="1"/>
  <c r="J132" i="1" s="1"/>
  <c r="G133" i="1"/>
  <c r="B133" i="1"/>
  <c r="Y132" i="1"/>
  <c r="E132" i="1"/>
  <c r="D132" i="1"/>
  <c r="B132" i="1"/>
  <c r="BW131" i="1"/>
  <c r="BY131" i="1" s="1"/>
  <c r="BN131" i="1"/>
  <c r="BE131" i="1"/>
  <c r="AV131" i="1"/>
  <c r="AM131" i="1"/>
  <c r="AD131" i="1"/>
  <c r="R131" i="1"/>
  <c r="O131" i="1"/>
  <c r="G131" i="1"/>
  <c r="B131" i="1"/>
  <c r="BV130" i="1"/>
  <c r="BU130" i="1"/>
  <c r="BT130" i="1"/>
  <c r="BS130" i="1"/>
  <c r="BR130" i="1"/>
  <c r="BQ130" i="1"/>
  <c r="BP130" i="1"/>
  <c r="BM130" i="1"/>
  <c r="BL130" i="1"/>
  <c r="BK130" i="1"/>
  <c r="BJ130" i="1"/>
  <c r="BI130" i="1"/>
  <c r="BH130" i="1"/>
  <c r="BG130" i="1"/>
  <c r="BD130" i="1"/>
  <c r="BC130" i="1"/>
  <c r="BB130" i="1"/>
  <c r="BA130" i="1"/>
  <c r="AZ130" i="1"/>
  <c r="AY130" i="1"/>
  <c r="AX130" i="1"/>
  <c r="AU130" i="1"/>
  <c r="AT130" i="1"/>
  <c r="AS130" i="1"/>
  <c r="AR130" i="1"/>
  <c r="AQ130" i="1"/>
  <c r="AP130" i="1"/>
  <c r="AO130" i="1"/>
  <c r="AL130" i="1"/>
  <c r="AK130" i="1"/>
  <c r="AJ130" i="1"/>
  <c r="AI130" i="1"/>
  <c r="AH130" i="1"/>
  <c r="AG130" i="1"/>
  <c r="AF130" i="1"/>
  <c r="AC130" i="1"/>
  <c r="AB130" i="1"/>
  <c r="AA130" i="1"/>
  <c r="Z130" i="1"/>
  <c r="V130" i="1"/>
  <c r="U130" i="1"/>
  <c r="T130" i="1"/>
  <c r="S130" i="1"/>
  <c r="N130" i="1"/>
  <c r="M130" i="1"/>
  <c r="L130" i="1"/>
  <c r="K130" i="1"/>
  <c r="J130" i="1"/>
  <c r="G130" i="1"/>
  <c r="B130" i="1"/>
  <c r="BW129" i="1"/>
  <c r="BY129" i="1" s="1"/>
  <c r="BN129" i="1"/>
  <c r="BE129" i="1"/>
  <c r="AV129" i="1"/>
  <c r="AM129" i="1"/>
  <c r="AD129" i="1"/>
  <c r="W129" i="1"/>
  <c r="O129" i="1"/>
  <c r="G129" i="1"/>
  <c r="B129" i="1"/>
  <c r="BV128" i="1"/>
  <c r="BU128" i="1"/>
  <c r="BT128" i="1"/>
  <c r="BS128" i="1"/>
  <c r="BR128" i="1"/>
  <c r="BQ128" i="1"/>
  <c r="BP128" i="1"/>
  <c r="BO128" i="1"/>
  <c r="BM128" i="1"/>
  <c r="BL128" i="1"/>
  <c r="BK128" i="1"/>
  <c r="BJ128" i="1"/>
  <c r="BI128" i="1"/>
  <c r="BH128" i="1"/>
  <c r="BG128" i="1"/>
  <c r="BF128" i="1"/>
  <c r="BD128" i="1"/>
  <c r="BC128" i="1"/>
  <c r="BB128" i="1"/>
  <c r="BA128" i="1"/>
  <c r="AZ128" i="1"/>
  <c r="AY128" i="1"/>
  <c r="AX128" i="1"/>
  <c r="AW128" i="1"/>
  <c r="AU128" i="1"/>
  <c r="AT128" i="1"/>
  <c r="AS128" i="1"/>
  <c r="AR128" i="1"/>
  <c r="AQ128" i="1"/>
  <c r="AP128" i="1"/>
  <c r="AO128" i="1"/>
  <c r="AL128" i="1"/>
  <c r="AK128" i="1"/>
  <c r="AJ128" i="1"/>
  <c r="AI128" i="1"/>
  <c r="AH128" i="1"/>
  <c r="AG128" i="1"/>
  <c r="AF128" i="1"/>
  <c r="AC128" i="1"/>
  <c r="AB128" i="1"/>
  <c r="AA128" i="1"/>
  <c r="Z128" i="1"/>
  <c r="V128" i="1"/>
  <c r="U128" i="1"/>
  <c r="T128" i="1"/>
  <c r="S128" i="1"/>
  <c r="R128" i="1"/>
  <c r="N128" i="1"/>
  <c r="M128" i="1"/>
  <c r="L128" i="1"/>
  <c r="K128" i="1"/>
  <c r="J128" i="1"/>
  <c r="G128" i="1"/>
  <c r="B128" i="1"/>
  <c r="BW127" i="1"/>
  <c r="BY127" i="1" s="1"/>
  <c r="BN127" i="1"/>
  <c r="BE127" i="1"/>
  <c r="AV127" i="1"/>
  <c r="AM127" i="1"/>
  <c r="AD127" i="1"/>
  <c r="W127" i="1"/>
  <c r="O127" i="1"/>
  <c r="G127" i="1"/>
  <c r="B127" i="1"/>
  <c r="BV126" i="1"/>
  <c r="BU126" i="1"/>
  <c r="BT126" i="1"/>
  <c r="BS126" i="1"/>
  <c r="BR126" i="1"/>
  <c r="BQ126" i="1"/>
  <c r="BP126" i="1"/>
  <c r="BO126" i="1"/>
  <c r="BM126" i="1"/>
  <c r="BL126" i="1"/>
  <c r="BK126" i="1"/>
  <c r="BJ126" i="1"/>
  <c r="BI126" i="1"/>
  <c r="BH126" i="1"/>
  <c r="BG126" i="1"/>
  <c r="BF126" i="1"/>
  <c r="BD126" i="1"/>
  <c r="BC126" i="1"/>
  <c r="BB126" i="1"/>
  <c r="BA126" i="1"/>
  <c r="AZ126" i="1"/>
  <c r="AY126" i="1"/>
  <c r="AX126" i="1"/>
  <c r="AW126" i="1"/>
  <c r="AU126" i="1"/>
  <c r="AT126" i="1"/>
  <c r="AS126" i="1"/>
  <c r="AR126" i="1"/>
  <c r="AQ126" i="1"/>
  <c r="AP126" i="1"/>
  <c r="AO126" i="1"/>
  <c r="AN126" i="1"/>
  <c r="AN125" i="1" s="1"/>
  <c r="AL126" i="1"/>
  <c r="AK126" i="1"/>
  <c r="AJ126" i="1"/>
  <c r="AI126" i="1"/>
  <c r="AH126" i="1"/>
  <c r="AG126" i="1"/>
  <c r="AF126" i="1"/>
  <c r="AE126" i="1"/>
  <c r="AE125" i="1" s="1"/>
  <c r="AC126" i="1"/>
  <c r="AB126" i="1"/>
  <c r="AA126" i="1"/>
  <c r="Z126" i="1"/>
  <c r="Y126" i="1"/>
  <c r="Y125" i="1" s="1"/>
  <c r="V126" i="1"/>
  <c r="U126" i="1"/>
  <c r="T126" i="1"/>
  <c r="S126" i="1"/>
  <c r="R126" i="1"/>
  <c r="N126" i="1"/>
  <c r="M126" i="1"/>
  <c r="L126" i="1"/>
  <c r="K126" i="1"/>
  <c r="J126" i="1"/>
  <c r="G126" i="1"/>
  <c r="B126" i="1"/>
  <c r="E125" i="1"/>
  <c r="D125" i="1"/>
  <c r="B125" i="1"/>
  <c r="BW124" i="1"/>
  <c r="BY124" i="1" s="1"/>
  <c r="BN124" i="1"/>
  <c r="BE124" i="1"/>
  <c r="AV124" i="1"/>
  <c r="AM124" i="1"/>
  <c r="AD124" i="1"/>
  <c r="R124" i="1"/>
  <c r="W124" i="1" s="1"/>
  <c r="O124" i="1"/>
  <c r="G124" i="1"/>
  <c r="B124" i="1"/>
  <c r="BW123" i="1"/>
  <c r="BY123" i="1" s="1"/>
  <c r="BN123" i="1"/>
  <c r="BE123" i="1"/>
  <c r="AV123" i="1"/>
  <c r="AM123" i="1"/>
  <c r="AD123" i="1"/>
  <c r="R123" i="1"/>
  <c r="W123" i="1" s="1"/>
  <c r="O123" i="1"/>
  <c r="G123" i="1"/>
  <c r="B123" i="1"/>
  <c r="BW122" i="1"/>
  <c r="BY122" i="1" s="1"/>
  <c r="BN122" i="1"/>
  <c r="BE122" i="1"/>
  <c r="AV122" i="1"/>
  <c r="AM122" i="1"/>
  <c r="AD122" i="1"/>
  <c r="R122" i="1"/>
  <c r="W122" i="1" s="1"/>
  <c r="O122" i="1"/>
  <c r="G122" i="1"/>
  <c r="B122" i="1"/>
  <c r="BW121" i="1"/>
  <c r="BY121" i="1" s="1"/>
  <c r="BN121" i="1"/>
  <c r="BE121" i="1"/>
  <c r="AV121" i="1"/>
  <c r="AM121" i="1"/>
  <c r="AD121" i="1"/>
  <c r="R121" i="1"/>
  <c r="W121" i="1" s="1"/>
  <c r="O121" i="1"/>
  <c r="P121" i="1" s="1"/>
  <c r="G121" i="1"/>
  <c r="B121" i="1"/>
  <c r="BV120" i="1"/>
  <c r="BU120" i="1"/>
  <c r="BT120" i="1"/>
  <c r="BS120" i="1"/>
  <c r="BR120" i="1"/>
  <c r="BQ120" i="1"/>
  <c r="BP120" i="1"/>
  <c r="BM120" i="1"/>
  <c r="BL120" i="1"/>
  <c r="BK120" i="1"/>
  <c r="BJ120" i="1"/>
  <c r="BI120" i="1"/>
  <c r="BH120" i="1"/>
  <c r="BG120" i="1"/>
  <c r="BD120" i="1"/>
  <c r="BC120" i="1"/>
  <c r="BB120" i="1"/>
  <c r="BA120" i="1"/>
  <c r="AZ120" i="1"/>
  <c r="AY120" i="1"/>
  <c r="AX120" i="1"/>
  <c r="AU120" i="1"/>
  <c r="AT120" i="1"/>
  <c r="AS120" i="1"/>
  <c r="AR120" i="1"/>
  <c r="AQ120" i="1"/>
  <c r="AP120" i="1"/>
  <c r="AO120" i="1"/>
  <c r="AL120" i="1"/>
  <c r="AK120" i="1"/>
  <c r="AJ120" i="1"/>
  <c r="AI120" i="1"/>
  <c r="AH120" i="1"/>
  <c r="AG120" i="1"/>
  <c r="AF120" i="1"/>
  <c r="AC120" i="1"/>
  <c r="AB120" i="1"/>
  <c r="AA120" i="1"/>
  <c r="Z120" i="1"/>
  <c r="V120" i="1"/>
  <c r="U120" i="1"/>
  <c r="T120" i="1"/>
  <c r="S120" i="1"/>
  <c r="N120" i="1"/>
  <c r="M120" i="1"/>
  <c r="L120" i="1"/>
  <c r="K120" i="1"/>
  <c r="J120" i="1"/>
  <c r="G120" i="1"/>
  <c r="B120" i="1"/>
  <c r="BW119" i="1"/>
  <c r="BY119" i="1" s="1"/>
  <c r="BN119" i="1"/>
  <c r="BE119" i="1"/>
  <c r="AV119" i="1"/>
  <c r="AM119" i="1"/>
  <c r="AD119" i="1"/>
  <c r="R119" i="1"/>
  <c r="R118" i="1" s="1"/>
  <c r="O119" i="1"/>
  <c r="P119" i="1" s="1"/>
  <c r="G119" i="1"/>
  <c r="B119" i="1"/>
  <c r="BV118" i="1"/>
  <c r="BU118" i="1"/>
  <c r="BT118" i="1"/>
  <c r="BS118" i="1"/>
  <c r="BR118" i="1"/>
  <c r="BQ118" i="1"/>
  <c r="BP118" i="1"/>
  <c r="BM118" i="1"/>
  <c r="BL118" i="1"/>
  <c r="BK118" i="1"/>
  <c r="BJ118" i="1"/>
  <c r="BI118" i="1"/>
  <c r="BH118" i="1"/>
  <c r="BG118" i="1"/>
  <c r="BD118" i="1"/>
  <c r="BC118" i="1"/>
  <c r="BB118" i="1"/>
  <c r="BA118" i="1"/>
  <c r="AZ118" i="1"/>
  <c r="AY118" i="1"/>
  <c r="AX118" i="1"/>
  <c r="AU118" i="1"/>
  <c r="AT118" i="1"/>
  <c r="AS118" i="1"/>
  <c r="AR118" i="1"/>
  <c r="AQ118" i="1"/>
  <c r="AP118" i="1"/>
  <c r="AO118" i="1"/>
  <c r="AL118" i="1"/>
  <c r="AK118" i="1"/>
  <c r="AJ118" i="1"/>
  <c r="AI118" i="1"/>
  <c r="AH118" i="1"/>
  <c r="AG118" i="1"/>
  <c r="AF118" i="1"/>
  <c r="AC118" i="1"/>
  <c r="AB118" i="1"/>
  <c r="AA118" i="1"/>
  <c r="Z118" i="1"/>
  <c r="V118" i="1"/>
  <c r="U118" i="1"/>
  <c r="T118" i="1"/>
  <c r="S118" i="1"/>
  <c r="N118" i="1"/>
  <c r="M118" i="1"/>
  <c r="L118" i="1"/>
  <c r="K118" i="1"/>
  <c r="J118" i="1"/>
  <c r="G118" i="1"/>
  <c r="B118" i="1"/>
  <c r="BW117" i="1"/>
  <c r="BY117" i="1" s="1"/>
  <c r="BN117" i="1"/>
  <c r="BE117" i="1"/>
  <c r="AV117" i="1"/>
  <c r="AM117" i="1"/>
  <c r="AD117" i="1"/>
  <c r="W117" i="1"/>
  <c r="O117" i="1"/>
  <c r="G117" i="1"/>
  <c r="B117" i="1"/>
  <c r="BW116" i="1"/>
  <c r="BY116" i="1" s="1"/>
  <c r="BN116" i="1"/>
  <c r="BE116" i="1"/>
  <c r="AV116" i="1"/>
  <c r="AM116" i="1"/>
  <c r="AD116" i="1"/>
  <c r="R116" i="1"/>
  <c r="R115" i="1" s="1"/>
  <c r="O116" i="1"/>
  <c r="G116" i="1"/>
  <c r="B116" i="1"/>
  <c r="BV115" i="1"/>
  <c r="BU115" i="1"/>
  <c r="BT115" i="1"/>
  <c r="BS115" i="1"/>
  <c r="BR115" i="1"/>
  <c r="BQ115" i="1"/>
  <c r="BP115" i="1"/>
  <c r="BM115" i="1"/>
  <c r="BL115" i="1"/>
  <c r="BK115" i="1"/>
  <c r="BJ115" i="1"/>
  <c r="BI115" i="1"/>
  <c r="BH115" i="1"/>
  <c r="BG115" i="1"/>
  <c r="BD115" i="1"/>
  <c r="BC115" i="1"/>
  <c r="BB115" i="1"/>
  <c r="BA115" i="1"/>
  <c r="AZ115" i="1"/>
  <c r="AY115" i="1"/>
  <c r="AX115" i="1"/>
  <c r="AU115" i="1"/>
  <c r="AT115" i="1"/>
  <c r="AS115" i="1"/>
  <c r="AR115" i="1"/>
  <c r="AQ115" i="1"/>
  <c r="AP115" i="1"/>
  <c r="AO115" i="1"/>
  <c r="AL115" i="1"/>
  <c r="AK115" i="1"/>
  <c r="AJ115" i="1"/>
  <c r="AI115" i="1"/>
  <c r="AH115" i="1"/>
  <c r="AG115" i="1"/>
  <c r="AF115" i="1"/>
  <c r="AC115" i="1"/>
  <c r="AB115" i="1"/>
  <c r="AA115" i="1"/>
  <c r="Z115" i="1"/>
  <c r="V115" i="1"/>
  <c r="U115" i="1"/>
  <c r="T115" i="1"/>
  <c r="S115" i="1"/>
  <c r="N115" i="1"/>
  <c r="M115" i="1"/>
  <c r="L115" i="1"/>
  <c r="K115" i="1"/>
  <c r="J115" i="1"/>
  <c r="G115" i="1"/>
  <c r="B115" i="1"/>
  <c r="BO114" i="1"/>
  <c r="BF114" i="1"/>
  <c r="AW114" i="1"/>
  <c r="AN114" i="1"/>
  <c r="AE114" i="1"/>
  <c r="Y114" i="1"/>
  <c r="E114" i="1"/>
  <c r="D114" i="1"/>
  <c r="B114" i="1"/>
  <c r="B113" i="1"/>
  <c r="BW112" i="1"/>
  <c r="BY112" i="1" s="1"/>
  <c r="BN112" i="1"/>
  <c r="BE112" i="1"/>
  <c r="AV112" i="1"/>
  <c r="AM112" i="1"/>
  <c r="AD112" i="1"/>
  <c r="W112" i="1"/>
  <c r="O112" i="1"/>
  <c r="G112" i="1"/>
  <c r="B112" i="1"/>
  <c r="BW111" i="1"/>
  <c r="BY111" i="1" s="1"/>
  <c r="BN111" i="1"/>
  <c r="BE111" i="1"/>
  <c r="AV111" i="1"/>
  <c r="AM111" i="1"/>
  <c r="AD111" i="1"/>
  <c r="R111" i="1"/>
  <c r="W111" i="1" s="1"/>
  <c r="O111" i="1"/>
  <c r="G111" i="1"/>
  <c r="B111" i="1"/>
  <c r="BW110" i="1"/>
  <c r="BY110" i="1" s="1"/>
  <c r="BN110" i="1"/>
  <c r="BE110" i="1"/>
  <c r="AV110" i="1"/>
  <c r="AM110" i="1"/>
  <c r="AD110" i="1"/>
  <c r="W110" i="1"/>
  <c r="O110" i="1"/>
  <c r="P110" i="1" s="1"/>
  <c r="G110" i="1"/>
  <c r="B110" i="1"/>
  <c r="BW109" i="1"/>
  <c r="BY109" i="1" s="1"/>
  <c r="BN109" i="1"/>
  <c r="BE109" i="1"/>
  <c r="AV109" i="1"/>
  <c r="AM109" i="1"/>
  <c r="AD109" i="1"/>
  <c r="W109" i="1"/>
  <c r="O109" i="1"/>
  <c r="P109" i="1" s="1"/>
  <c r="G109" i="1"/>
  <c r="B109" i="1"/>
  <c r="BW108" i="1"/>
  <c r="BY108" i="1" s="1"/>
  <c r="BN108" i="1"/>
  <c r="BE108" i="1"/>
  <c r="AV108" i="1"/>
  <c r="AM108" i="1"/>
  <c r="AD108" i="1"/>
  <c r="W108" i="1"/>
  <c r="O108" i="1"/>
  <c r="P108" i="1" s="1"/>
  <c r="G108" i="1"/>
  <c r="B108" i="1"/>
  <c r="BW107" i="1"/>
  <c r="BY107" i="1" s="1"/>
  <c r="BN107" i="1"/>
  <c r="BE107" i="1"/>
  <c r="AV107" i="1"/>
  <c r="AM107" i="1"/>
  <c r="AD107" i="1"/>
  <c r="W107" i="1"/>
  <c r="O107" i="1"/>
  <c r="P107" i="1" s="1"/>
  <c r="G107" i="1"/>
  <c r="B107" i="1"/>
  <c r="BW106" i="1"/>
  <c r="BY106" i="1" s="1"/>
  <c r="BN106" i="1"/>
  <c r="BE106" i="1"/>
  <c r="AV106" i="1"/>
  <c r="AM106" i="1"/>
  <c r="AD106" i="1"/>
  <c r="W106" i="1"/>
  <c r="O106" i="1"/>
  <c r="P106" i="1" s="1"/>
  <c r="G106" i="1"/>
  <c r="B106" i="1"/>
  <c r="BW105" i="1"/>
  <c r="BY105" i="1" s="1"/>
  <c r="BN105" i="1"/>
  <c r="BE105" i="1"/>
  <c r="AV105" i="1"/>
  <c r="AM105" i="1"/>
  <c r="AD105" i="1"/>
  <c r="R105" i="1"/>
  <c r="W105" i="1" s="1"/>
  <c r="Q105" i="1"/>
  <c r="O105" i="1"/>
  <c r="G105" i="1"/>
  <c r="B105" i="1"/>
  <c r="BW104" i="1"/>
  <c r="BY104" i="1" s="1"/>
  <c r="BN104" i="1"/>
  <c r="BE104" i="1"/>
  <c r="AV104" i="1"/>
  <c r="AM104" i="1"/>
  <c r="AD104" i="1"/>
  <c r="W104" i="1"/>
  <c r="O104" i="1"/>
  <c r="G104" i="1"/>
  <c r="B104" i="1"/>
  <c r="BW103" i="1"/>
  <c r="BY103" i="1" s="1"/>
  <c r="BN103" i="1"/>
  <c r="BE103" i="1"/>
  <c r="AV103" i="1"/>
  <c r="AM103" i="1"/>
  <c r="AD103" i="1"/>
  <c r="R103" i="1"/>
  <c r="O103" i="1"/>
  <c r="G103" i="1"/>
  <c r="B103" i="1"/>
  <c r="BV102" i="1"/>
  <c r="BS102" i="1"/>
  <c r="BR102" i="1"/>
  <c r="BQ102" i="1"/>
  <c r="BO102" i="1"/>
  <c r="BM102" i="1"/>
  <c r="BJ102" i="1"/>
  <c r="BI102" i="1"/>
  <c r="BH102" i="1"/>
  <c r="BF102" i="1"/>
  <c r="BD102" i="1"/>
  <c r="BA102" i="1"/>
  <c r="AZ102" i="1"/>
  <c r="AY102" i="1"/>
  <c r="AW102" i="1"/>
  <c r="AU102" i="1"/>
  <c r="AR102" i="1"/>
  <c r="AQ102" i="1"/>
  <c r="AP102" i="1"/>
  <c r="AN102" i="1"/>
  <c r="AL102" i="1"/>
  <c r="AI102" i="1"/>
  <c r="AH102" i="1"/>
  <c r="AG102" i="1"/>
  <c r="AE102" i="1"/>
  <c r="AC102" i="1"/>
  <c r="AB102" i="1"/>
  <c r="AA102" i="1"/>
  <c r="V102" i="1"/>
  <c r="U102" i="1"/>
  <c r="T102" i="1"/>
  <c r="S102" i="1"/>
  <c r="N102" i="1"/>
  <c r="M102" i="1"/>
  <c r="L102" i="1"/>
  <c r="K102" i="1"/>
  <c r="J102" i="1"/>
  <c r="G102" i="1"/>
  <c r="B102" i="1"/>
  <c r="BW101" i="1"/>
  <c r="BY101" i="1" s="1"/>
  <c r="BN101" i="1"/>
  <c r="BE101" i="1"/>
  <c r="AV101" i="1"/>
  <c r="AM101" i="1"/>
  <c r="AD101" i="1"/>
  <c r="W101" i="1"/>
  <c r="O101" i="1"/>
  <c r="G101" i="1"/>
  <c r="B101" i="1"/>
  <c r="BW100" i="1"/>
  <c r="BY100" i="1" s="1"/>
  <c r="BN100" i="1"/>
  <c r="BE100" i="1"/>
  <c r="AV100" i="1"/>
  <c r="AM100" i="1"/>
  <c r="AD100" i="1"/>
  <c r="W100" i="1"/>
  <c r="O100" i="1"/>
  <c r="G100" i="1"/>
  <c r="B100" i="1"/>
  <c r="BW99" i="1"/>
  <c r="BY99" i="1" s="1"/>
  <c r="BN99" i="1"/>
  <c r="BE99" i="1"/>
  <c r="AV99" i="1"/>
  <c r="AM99" i="1"/>
  <c r="AD99" i="1"/>
  <c r="W99" i="1"/>
  <c r="O99" i="1"/>
  <c r="G99" i="1"/>
  <c r="B99" i="1"/>
  <c r="BW98" i="1"/>
  <c r="BY98" i="1" s="1"/>
  <c r="BN98" i="1"/>
  <c r="BE98" i="1"/>
  <c r="AV98" i="1"/>
  <c r="AM98" i="1"/>
  <c r="AD98" i="1"/>
  <c r="W98" i="1"/>
  <c r="O98" i="1"/>
  <c r="G98" i="1"/>
  <c r="B98" i="1"/>
  <c r="BW97" i="1"/>
  <c r="BY97" i="1" s="1"/>
  <c r="BN97" i="1"/>
  <c r="BE97" i="1"/>
  <c r="AV97" i="1"/>
  <c r="AM97" i="1"/>
  <c r="AD97" i="1"/>
  <c r="W97" i="1"/>
  <c r="O97" i="1"/>
  <c r="G97" i="1"/>
  <c r="B97" i="1"/>
  <c r="BW96" i="1"/>
  <c r="BY96" i="1" s="1"/>
  <c r="BN96" i="1"/>
  <c r="BE96" i="1"/>
  <c r="AV96" i="1"/>
  <c r="AM96" i="1"/>
  <c r="AD96" i="1"/>
  <c r="R96" i="1"/>
  <c r="W96" i="1" s="1"/>
  <c r="O96" i="1"/>
  <c r="G96" i="1"/>
  <c r="B96" i="1"/>
  <c r="BV95" i="1"/>
  <c r="BU95" i="1"/>
  <c r="BS95" i="1"/>
  <c r="BR95" i="1"/>
  <c r="BQ95" i="1"/>
  <c r="BO95" i="1"/>
  <c r="BM95" i="1"/>
  <c r="BL95" i="1"/>
  <c r="BJ95" i="1"/>
  <c r="BI95" i="1"/>
  <c r="BH95" i="1"/>
  <c r="BF95" i="1"/>
  <c r="BD95" i="1"/>
  <c r="BC95" i="1"/>
  <c r="BA95" i="1"/>
  <c r="AZ95" i="1"/>
  <c r="AY95" i="1"/>
  <c r="AW95" i="1"/>
  <c r="AU95" i="1"/>
  <c r="AT95" i="1"/>
  <c r="AR95" i="1"/>
  <c r="AQ95" i="1"/>
  <c r="AP95" i="1"/>
  <c r="AN95" i="1"/>
  <c r="AL95" i="1"/>
  <c r="AK95" i="1"/>
  <c r="AI95" i="1"/>
  <c r="AH95" i="1"/>
  <c r="AG95" i="1"/>
  <c r="AE95" i="1"/>
  <c r="AC95" i="1"/>
  <c r="AB95" i="1"/>
  <c r="AA95" i="1"/>
  <c r="V95" i="1"/>
  <c r="U95" i="1"/>
  <c r="T95" i="1"/>
  <c r="S95" i="1"/>
  <c r="N95" i="1"/>
  <c r="M95" i="1"/>
  <c r="L95" i="1"/>
  <c r="K95" i="1"/>
  <c r="J95" i="1"/>
  <c r="G95" i="1"/>
  <c r="B95" i="1"/>
  <c r="BW94" i="1"/>
  <c r="BY94" i="1" s="1"/>
  <c r="BN94" i="1"/>
  <c r="BE94" i="1"/>
  <c r="AV94" i="1"/>
  <c r="AM94" i="1"/>
  <c r="AD94" i="1"/>
  <c r="W94" i="1"/>
  <c r="O94" i="1"/>
  <c r="G94" i="1"/>
  <c r="B94" i="1"/>
  <c r="BW93" i="1"/>
  <c r="BY93" i="1" s="1"/>
  <c r="BN93" i="1"/>
  <c r="BE93" i="1"/>
  <c r="AV93" i="1"/>
  <c r="AM93" i="1"/>
  <c r="AD93" i="1"/>
  <c r="W93" i="1"/>
  <c r="O93" i="1"/>
  <c r="G93" i="1"/>
  <c r="B93" i="1"/>
  <c r="BW92" i="1"/>
  <c r="BY92" i="1" s="1"/>
  <c r="BN92" i="1"/>
  <c r="BE92" i="1"/>
  <c r="AV92" i="1"/>
  <c r="AM92" i="1"/>
  <c r="AD92" i="1"/>
  <c r="W92" i="1"/>
  <c r="O92" i="1"/>
  <c r="P92" i="1" s="1"/>
  <c r="G92" i="1"/>
  <c r="BW91" i="1"/>
  <c r="BY91" i="1" s="1"/>
  <c r="BN91" i="1"/>
  <c r="BE91" i="1"/>
  <c r="AV91" i="1"/>
  <c r="AM91" i="1"/>
  <c r="AD91" i="1"/>
  <c r="W91" i="1"/>
  <c r="O91" i="1"/>
  <c r="G91" i="1"/>
  <c r="B91" i="1"/>
  <c r="BV90" i="1"/>
  <c r="BU90" i="1"/>
  <c r="BT90" i="1"/>
  <c r="BS90" i="1"/>
  <c r="BR90" i="1"/>
  <c r="BQ90" i="1"/>
  <c r="BP90" i="1"/>
  <c r="BO90" i="1"/>
  <c r="BM90" i="1"/>
  <c r="BL90" i="1"/>
  <c r="BK90" i="1"/>
  <c r="BJ90" i="1"/>
  <c r="BI90" i="1"/>
  <c r="BH90" i="1"/>
  <c r="BG90" i="1"/>
  <c r="BF90" i="1"/>
  <c r="BD90" i="1"/>
  <c r="BC90" i="1"/>
  <c r="BB90" i="1"/>
  <c r="BA90" i="1"/>
  <c r="AZ90" i="1"/>
  <c r="AY90" i="1"/>
  <c r="AX90" i="1"/>
  <c r="AW90" i="1"/>
  <c r="AU90" i="1"/>
  <c r="AT90" i="1"/>
  <c r="AS90" i="1"/>
  <c r="AR90" i="1"/>
  <c r="AQ90" i="1"/>
  <c r="AP90" i="1"/>
  <c r="AO90" i="1"/>
  <c r="AL90" i="1"/>
  <c r="AK90" i="1"/>
  <c r="AJ90" i="1"/>
  <c r="AI90" i="1"/>
  <c r="AH90" i="1"/>
  <c r="AG90" i="1"/>
  <c r="AF90" i="1"/>
  <c r="AC90" i="1"/>
  <c r="AB90" i="1"/>
  <c r="AA90" i="1"/>
  <c r="Z90" i="1"/>
  <c r="V90" i="1"/>
  <c r="U90" i="1"/>
  <c r="T90" i="1"/>
  <c r="S90" i="1"/>
  <c r="R90" i="1"/>
  <c r="N90" i="1"/>
  <c r="M90" i="1"/>
  <c r="L90" i="1"/>
  <c r="K90" i="1"/>
  <c r="J90" i="1"/>
  <c r="G90" i="1"/>
  <c r="B90" i="1"/>
  <c r="BW89" i="1"/>
  <c r="BY89" i="1" s="1"/>
  <c r="BN89" i="1"/>
  <c r="BE89" i="1"/>
  <c r="AV89" i="1"/>
  <c r="AM89" i="1"/>
  <c r="AD89" i="1"/>
  <c r="W89" i="1"/>
  <c r="O89" i="1"/>
  <c r="G89" i="1"/>
  <c r="B89" i="1"/>
  <c r="BV88" i="1"/>
  <c r="BU88" i="1"/>
  <c r="BT88" i="1"/>
  <c r="BS88" i="1"/>
  <c r="BR88" i="1"/>
  <c r="BQ88" i="1"/>
  <c r="BP88" i="1"/>
  <c r="BO88" i="1"/>
  <c r="BM88" i="1"/>
  <c r="BL88" i="1"/>
  <c r="BK88" i="1"/>
  <c r="BJ88" i="1"/>
  <c r="BI88" i="1"/>
  <c r="BH88" i="1"/>
  <c r="BG88" i="1"/>
  <c r="BF88" i="1"/>
  <c r="BD88" i="1"/>
  <c r="BC88" i="1"/>
  <c r="BB88" i="1"/>
  <c r="BA88" i="1"/>
  <c r="AZ88" i="1"/>
  <c r="AY88" i="1"/>
  <c r="AX88" i="1"/>
  <c r="AW88" i="1"/>
  <c r="AU88" i="1"/>
  <c r="AT88" i="1"/>
  <c r="AS88" i="1"/>
  <c r="AR88" i="1"/>
  <c r="AQ88" i="1"/>
  <c r="AP88" i="1"/>
  <c r="AO88" i="1"/>
  <c r="AN88" i="1"/>
  <c r="AL88" i="1"/>
  <c r="AK88" i="1"/>
  <c r="AJ88" i="1"/>
  <c r="AI88" i="1"/>
  <c r="AH88" i="1"/>
  <c r="AG88" i="1"/>
  <c r="AF88" i="1"/>
  <c r="AE88" i="1"/>
  <c r="AC88" i="1"/>
  <c r="AB88" i="1"/>
  <c r="AA88" i="1"/>
  <c r="Z88" i="1"/>
  <c r="Y88" i="1"/>
  <c r="Y87" i="1" s="1"/>
  <c r="Y86" i="1" s="1"/>
  <c r="V88" i="1"/>
  <c r="U88" i="1"/>
  <c r="T88" i="1"/>
  <c r="S88" i="1"/>
  <c r="R88" i="1"/>
  <c r="N88" i="1"/>
  <c r="M88" i="1"/>
  <c r="L88" i="1"/>
  <c r="K88" i="1"/>
  <c r="J88" i="1"/>
  <c r="G88" i="1"/>
  <c r="B88" i="1"/>
  <c r="E87" i="1"/>
  <c r="E86" i="1" s="1"/>
  <c r="D87" i="1"/>
  <c r="B87" i="1"/>
  <c r="B86" i="1"/>
  <c r="BW85" i="1"/>
  <c r="BY85" i="1" s="1"/>
  <c r="BN85" i="1"/>
  <c r="BE85" i="1"/>
  <c r="AV85" i="1"/>
  <c r="AM85" i="1"/>
  <c r="AD85" i="1"/>
  <c r="W85" i="1"/>
  <c r="O85" i="1"/>
  <c r="G85" i="1"/>
  <c r="B85" i="1"/>
  <c r="BV84" i="1"/>
  <c r="BV83" i="1" s="1"/>
  <c r="BV82" i="1" s="1"/>
  <c r="BU84" i="1"/>
  <c r="BU83" i="1" s="1"/>
  <c r="BU82" i="1" s="1"/>
  <c r="BT84" i="1"/>
  <c r="BT83" i="1" s="1"/>
  <c r="BT82" i="1" s="1"/>
  <c r="BS84" i="1"/>
  <c r="BS83" i="1" s="1"/>
  <c r="BS82" i="1" s="1"/>
  <c r="BR84" i="1"/>
  <c r="BR83" i="1" s="1"/>
  <c r="BR82" i="1" s="1"/>
  <c r="BQ84" i="1"/>
  <c r="BQ83" i="1" s="1"/>
  <c r="BQ82" i="1" s="1"/>
  <c r="BP84" i="1"/>
  <c r="BP83" i="1" s="1"/>
  <c r="BP82" i="1" s="1"/>
  <c r="BO84" i="1"/>
  <c r="BO83" i="1" s="1"/>
  <c r="BM84" i="1"/>
  <c r="BM83" i="1" s="1"/>
  <c r="BM82" i="1" s="1"/>
  <c r="BL84" i="1"/>
  <c r="BL83" i="1" s="1"/>
  <c r="BL82" i="1" s="1"/>
  <c r="BK84" i="1"/>
  <c r="BK83" i="1" s="1"/>
  <c r="BK82" i="1" s="1"/>
  <c r="BJ84" i="1"/>
  <c r="BJ83" i="1" s="1"/>
  <c r="BJ82" i="1" s="1"/>
  <c r="BI84" i="1"/>
  <c r="BI83" i="1" s="1"/>
  <c r="BI82" i="1" s="1"/>
  <c r="BH84" i="1"/>
  <c r="BG84" i="1"/>
  <c r="BG83" i="1" s="1"/>
  <c r="BG82" i="1" s="1"/>
  <c r="BF84" i="1"/>
  <c r="BF83" i="1" s="1"/>
  <c r="BF82" i="1" s="1"/>
  <c r="BD84" i="1"/>
  <c r="BD83" i="1" s="1"/>
  <c r="BD82" i="1" s="1"/>
  <c r="BC84" i="1"/>
  <c r="BC83" i="1" s="1"/>
  <c r="BC82" i="1" s="1"/>
  <c r="BB84" i="1"/>
  <c r="BB83" i="1" s="1"/>
  <c r="BB82" i="1" s="1"/>
  <c r="BA84" i="1"/>
  <c r="BA83" i="1" s="1"/>
  <c r="BA82" i="1" s="1"/>
  <c r="AZ84" i="1"/>
  <c r="AZ83" i="1" s="1"/>
  <c r="AZ82" i="1" s="1"/>
  <c r="AY84" i="1"/>
  <c r="AY83" i="1" s="1"/>
  <c r="AY82" i="1" s="1"/>
  <c r="AX84" i="1"/>
  <c r="AX83" i="1" s="1"/>
  <c r="AX82" i="1" s="1"/>
  <c r="AW84" i="1"/>
  <c r="AW83" i="1" s="1"/>
  <c r="AW82" i="1" s="1"/>
  <c r="AU84" i="1"/>
  <c r="AU83" i="1" s="1"/>
  <c r="AU82" i="1" s="1"/>
  <c r="AT84" i="1"/>
  <c r="AT83" i="1" s="1"/>
  <c r="AT82" i="1" s="1"/>
  <c r="AS84" i="1"/>
  <c r="AS83" i="1" s="1"/>
  <c r="AS82" i="1" s="1"/>
  <c r="AR84" i="1"/>
  <c r="AR83" i="1" s="1"/>
  <c r="AR82" i="1" s="1"/>
  <c r="AQ84" i="1"/>
  <c r="AQ83" i="1" s="1"/>
  <c r="AQ82" i="1" s="1"/>
  <c r="AP84" i="1"/>
  <c r="AP83" i="1" s="1"/>
  <c r="AP82" i="1" s="1"/>
  <c r="AO84" i="1"/>
  <c r="AO83" i="1" s="1"/>
  <c r="AO82" i="1" s="1"/>
  <c r="AN84" i="1"/>
  <c r="AN83" i="1" s="1"/>
  <c r="AN82" i="1" s="1"/>
  <c r="AL84" i="1"/>
  <c r="AL83" i="1" s="1"/>
  <c r="AL82" i="1" s="1"/>
  <c r="AK84" i="1"/>
  <c r="AK83" i="1" s="1"/>
  <c r="AK82" i="1" s="1"/>
  <c r="AJ84" i="1"/>
  <c r="AJ83" i="1" s="1"/>
  <c r="AJ82" i="1" s="1"/>
  <c r="AI84" i="1"/>
  <c r="AI83" i="1" s="1"/>
  <c r="AI82" i="1" s="1"/>
  <c r="AH84" i="1"/>
  <c r="AH83" i="1" s="1"/>
  <c r="AH82" i="1" s="1"/>
  <c r="AG84" i="1"/>
  <c r="AG83" i="1" s="1"/>
  <c r="AG82" i="1" s="1"/>
  <c r="AF84" i="1"/>
  <c r="AF83" i="1" s="1"/>
  <c r="AF82" i="1" s="1"/>
  <c r="AE84" i="1"/>
  <c r="AE83" i="1" s="1"/>
  <c r="AE82" i="1" s="1"/>
  <c r="AC84" i="1"/>
  <c r="AC83" i="1" s="1"/>
  <c r="AC82" i="1" s="1"/>
  <c r="AB84" i="1"/>
  <c r="AB83" i="1" s="1"/>
  <c r="AB82" i="1" s="1"/>
  <c r="AA84" i="1"/>
  <c r="AA83" i="1" s="1"/>
  <c r="AA82" i="1" s="1"/>
  <c r="Z84" i="1"/>
  <c r="Z83" i="1" s="1"/>
  <c r="Z82" i="1" s="1"/>
  <c r="Y84" i="1"/>
  <c r="Y83" i="1" s="1"/>
  <c r="Y82" i="1" s="1"/>
  <c r="V84" i="1"/>
  <c r="V83" i="1" s="1"/>
  <c r="V82" i="1" s="1"/>
  <c r="U84" i="1"/>
  <c r="U83" i="1" s="1"/>
  <c r="U82" i="1" s="1"/>
  <c r="T84" i="1"/>
  <c r="T83" i="1" s="1"/>
  <c r="T82" i="1" s="1"/>
  <c r="S84" i="1"/>
  <c r="S83" i="1" s="1"/>
  <c r="S82" i="1" s="1"/>
  <c r="R84" i="1"/>
  <c r="R83" i="1" s="1"/>
  <c r="N84" i="1"/>
  <c r="N83" i="1" s="1"/>
  <c r="N82" i="1" s="1"/>
  <c r="M84" i="1"/>
  <c r="M83" i="1" s="1"/>
  <c r="M82" i="1" s="1"/>
  <c r="L84" i="1"/>
  <c r="L83" i="1" s="1"/>
  <c r="L82" i="1" s="1"/>
  <c r="K84" i="1"/>
  <c r="K83" i="1" s="1"/>
  <c r="K82" i="1" s="1"/>
  <c r="J84" i="1"/>
  <c r="J83" i="1" s="1"/>
  <c r="J82" i="1" s="1"/>
  <c r="G84" i="1"/>
  <c r="B84" i="1"/>
  <c r="BH83" i="1"/>
  <c r="BH82" i="1" s="1"/>
  <c r="E83" i="1"/>
  <c r="E82" i="1" s="1"/>
  <c r="D83" i="1"/>
  <c r="D82" i="1" s="1"/>
  <c r="B83" i="1"/>
  <c r="B82" i="1"/>
  <c r="BW81" i="1"/>
  <c r="BY81" i="1" s="1"/>
  <c r="BN81" i="1"/>
  <c r="BE81" i="1"/>
  <c r="AV81" i="1"/>
  <c r="AM81" i="1"/>
  <c r="AD81" i="1"/>
  <c r="R81" i="1"/>
  <c r="R78" i="1" s="1"/>
  <c r="O81" i="1"/>
  <c r="G81" i="1"/>
  <c r="B81" i="1"/>
  <c r="BW80" i="1"/>
  <c r="BY80" i="1" s="1"/>
  <c r="BN80" i="1"/>
  <c r="BE80" i="1"/>
  <c r="AV80" i="1"/>
  <c r="AM80" i="1"/>
  <c r="AD80" i="1"/>
  <c r="W80" i="1"/>
  <c r="O80" i="1"/>
  <c r="G80" i="1"/>
  <c r="B80" i="1"/>
  <c r="BW79" i="1"/>
  <c r="BY79" i="1" s="1"/>
  <c r="BN79" i="1"/>
  <c r="BE79" i="1"/>
  <c r="AV79" i="1"/>
  <c r="AM79" i="1"/>
  <c r="AD79" i="1"/>
  <c r="W79" i="1"/>
  <c r="O79" i="1"/>
  <c r="G79" i="1"/>
  <c r="B79" i="1"/>
  <c r="BV78" i="1"/>
  <c r="BV77" i="1" s="1"/>
  <c r="BV76" i="1" s="1"/>
  <c r="BU78" i="1"/>
  <c r="BU77" i="1" s="1"/>
  <c r="BU76" i="1" s="1"/>
  <c r="BT78" i="1"/>
  <c r="BT77" i="1" s="1"/>
  <c r="BT76" i="1" s="1"/>
  <c r="BS78" i="1"/>
  <c r="BS77" i="1" s="1"/>
  <c r="BS76" i="1" s="1"/>
  <c r="BR78" i="1"/>
  <c r="BR77" i="1" s="1"/>
  <c r="BR76" i="1" s="1"/>
  <c r="BQ78" i="1"/>
  <c r="BQ77" i="1" s="1"/>
  <c r="BQ76" i="1" s="1"/>
  <c r="BP78" i="1"/>
  <c r="BP77" i="1" s="1"/>
  <c r="BP76" i="1" s="1"/>
  <c r="BO78" i="1"/>
  <c r="BO77" i="1" s="1"/>
  <c r="BO76" i="1" s="1"/>
  <c r="BM78" i="1"/>
  <c r="BM77" i="1" s="1"/>
  <c r="BM76" i="1" s="1"/>
  <c r="BL78" i="1"/>
  <c r="BL77" i="1" s="1"/>
  <c r="BL76" i="1" s="1"/>
  <c r="BK78" i="1"/>
  <c r="BK77" i="1" s="1"/>
  <c r="BK76" i="1" s="1"/>
  <c r="BJ78" i="1"/>
  <c r="BJ77" i="1" s="1"/>
  <c r="BJ76" i="1" s="1"/>
  <c r="BI78" i="1"/>
  <c r="BI77" i="1" s="1"/>
  <c r="BI76" i="1" s="1"/>
  <c r="BH78" i="1"/>
  <c r="BH77" i="1" s="1"/>
  <c r="BH76" i="1" s="1"/>
  <c r="BG78" i="1"/>
  <c r="BG77" i="1" s="1"/>
  <c r="BG76" i="1" s="1"/>
  <c r="BF78" i="1"/>
  <c r="BD78" i="1"/>
  <c r="BD77" i="1" s="1"/>
  <c r="BD76" i="1" s="1"/>
  <c r="BC78" i="1"/>
  <c r="BC77" i="1" s="1"/>
  <c r="BC76" i="1" s="1"/>
  <c r="BB78" i="1"/>
  <c r="BB77" i="1" s="1"/>
  <c r="BB76" i="1" s="1"/>
  <c r="BA78" i="1"/>
  <c r="BA77" i="1" s="1"/>
  <c r="BA76" i="1" s="1"/>
  <c r="AZ78" i="1"/>
  <c r="AZ77" i="1" s="1"/>
  <c r="AZ76" i="1" s="1"/>
  <c r="AY78" i="1"/>
  <c r="AY77" i="1" s="1"/>
  <c r="AY76" i="1" s="1"/>
  <c r="AX78" i="1"/>
  <c r="AX77" i="1" s="1"/>
  <c r="AX76" i="1" s="1"/>
  <c r="AW78" i="1"/>
  <c r="AW77" i="1" s="1"/>
  <c r="AW76" i="1" s="1"/>
  <c r="AU78" i="1"/>
  <c r="AU77" i="1" s="1"/>
  <c r="AU76" i="1" s="1"/>
  <c r="AT78" i="1"/>
  <c r="AT77" i="1" s="1"/>
  <c r="AT76" i="1" s="1"/>
  <c r="AS78" i="1"/>
  <c r="AS77" i="1" s="1"/>
  <c r="AS76" i="1" s="1"/>
  <c r="AR78" i="1"/>
  <c r="AR77" i="1" s="1"/>
  <c r="AR76" i="1" s="1"/>
  <c r="AQ78" i="1"/>
  <c r="AQ77" i="1" s="1"/>
  <c r="AQ76" i="1" s="1"/>
  <c r="AP78" i="1"/>
  <c r="AP77" i="1" s="1"/>
  <c r="AP76" i="1" s="1"/>
  <c r="AO78" i="1"/>
  <c r="AO77" i="1" s="1"/>
  <c r="AO76" i="1" s="1"/>
  <c r="AL78" i="1"/>
  <c r="AL77" i="1" s="1"/>
  <c r="AL76" i="1" s="1"/>
  <c r="AK78" i="1"/>
  <c r="AK77" i="1" s="1"/>
  <c r="AK76" i="1" s="1"/>
  <c r="AJ78" i="1"/>
  <c r="AJ77" i="1" s="1"/>
  <c r="AJ76" i="1" s="1"/>
  <c r="AI78" i="1"/>
  <c r="AI77" i="1" s="1"/>
  <c r="AI76" i="1" s="1"/>
  <c r="AH78" i="1"/>
  <c r="AH77" i="1" s="1"/>
  <c r="AH76" i="1" s="1"/>
  <c r="AG78" i="1"/>
  <c r="AG77" i="1" s="1"/>
  <c r="AG76" i="1" s="1"/>
  <c r="AF78" i="1"/>
  <c r="AF77" i="1" s="1"/>
  <c r="AF76" i="1" s="1"/>
  <c r="AC78" i="1"/>
  <c r="AC77" i="1" s="1"/>
  <c r="AC76" i="1" s="1"/>
  <c r="AB78" i="1"/>
  <c r="AB77" i="1" s="1"/>
  <c r="AB76" i="1" s="1"/>
  <c r="AA78" i="1"/>
  <c r="AA77" i="1" s="1"/>
  <c r="AA76" i="1" s="1"/>
  <c r="Z78" i="1"/>
  <c r="Z77" i="1" s="1"/>
  <c r="Z76" i="1" s="1"/>
  <c r="V78" i="1"/>
  <c r="V77" i="1" s="1"/>
  <c r="V76" i="1" s="1"/>
  <c r="U78" i="1"/>
  <c r="U77" i="1" s="1"/>
  <c r="U76" i="1" s="1"/>
  <c r="T78" i="1"/>
  <c r="T77" i="1" s="1"/>
  <c r="T76" i="1" s="1"/>
  <c r="S78" i="1"/>
  <c r="S77" i="1" s="1"/>
  <c r="S76" i="1" s="1"/>
  <c r="N78" i="1"/>
  <c r="N77" i="1" s="1"/>
  <c r="N76" i="1" s="1"/>
  <c r="M78" i="1"/>
  <c r="M77" i="1" s="1"/>
  <c r="M76" i="1" s="1"/>
  <c r="L78" i="1"/>
  <c r="L77" i="1" s="1"/>
  <c r="L76" i="1" s="1"/>
  <c r="K78" i="1"/>
  <c r="K77" i="1" s="1"/>
  <c r="J78" i="1"/>
  <c r="J77" i="1" s="1"/>
  <c r="J76" i="1" s="1"/>
  <c r="G78" i="1"/>
  <c r="B78" i="1"/>
  <c r="AN77" i="1"/>
  <c r="AN76" i="1" s="1"/>
  <c r="AE77" i="1"/>
  <c r="AE76" i="1" s="1"/>
  <c r="Y77" i="1"/>
  <c r="E77" i="1"/>
  <c r="E76" i="1" s="1"/>
  <c r="D77" i="1"/>
  <c r="B77" i="1"/>
  <c r="B76" i="1"/>
  <c r="BW75" i="1"/>
  <c r="BY75" i="1" s="1"/>
  <c r="BN75" i="1"/>
  <c r="BE75" i="1"/>
  <c r="AV75" i="1"/>
  <c r="AM75" i="1"/>
  <c r="AD75" i="1"/>
  <c r="W75" i="1"/>
  <c r="O75" i="1"/>
  <c r="G75" i="1"/>
  <c r="B75" i="1"/>
  <c r="BW74" i="1"/>
  <c r="BY74" i="1" s="1"/>
  <c r="BN74" i="1"/>
  <c r="BE74" i="1"/>
  <c r="AV74" i="1"/>
  <c r="AM74" i="1"/>
  <c r="AD74" i="1"/>
  <c r="W74" i="1"/>
  <c r="O74" i="1"/>
  <c r="G74" i="1"/>
  <c r="B74" i="1"/>
  <c r="BW73" i="1"/>
  <c r="BY73" i="1" s="1"/>
  <c r="BN73" i="1"/>
  <c r="BE73" i="1"/>
  <c r="AV73" i="1"/>
  <c r="AM73" i="1"/>
  <c r="AD73" i="1"/>
  <c r="W73" i="1"/>
  <c r="O73" i="1"/>
  <c r="G73" i="1"/>
  <c r="B73" i="1"/>
  <c r="BW72" i="1"/>
  <c r="BY72" i="1" s="1"/>
  <c r="BN72" i="1"/>
  <c r="BE72" i="1"/>
  <c r="AV72" i="1"/>
  <c r="AM72" i="1"/>
  <c r="AD72" i="1"/>
  <c r="W72" i="1"/>
  <c r="O72" i="1"/>
  <c r="G72" i="1"/>
  <c r="B72" i="1"/>
  <c r="BV71" i="1"/>
  <c r="BU71" i="1"/>
  <c r="BT71" i="1"/>
  <c r="BS71" i="1"/>
  <c r="BR71" i="1"/>
  <c r="BQ71" i="1"/>
  <c r="BP71" i="1"/>
  <c r="BO71" i="1"/>
  <c r="BM71" i="1"/>
  <c r="BL71" i="1"/>
  <c r="BK71" i="1"/>
  <c r="BJ71" i="1"/>
  <c r="BI71" i="1"/>
  <c r="BH71" i="1"/>
  <c r="BG71" i="1"/>
  <c r="BF71" i="1"/>
  <c r="BD71" i="1"/>
  <c r="BC71" i="1"/>
  <c r="BB71" i="1"/>
  <c r="BA71" i="1"/>
  <c r="AZ71" i="1"/>
  <c r="AY71" i="1"/>
  <c r="AX71" i="1"/>
  <c r="AW71" i="1"/>
  <c r="AU71" i="1"/>
  <c r="AT71" i="1"/>
  <c r="AS71" i="1"/>
  <c r="AR71" i="1"/>
  <c r="AQ71" i="1"/>
  <c r="AP71" i="1"/>
  <c r="AO71" i="1"/>
  <c r="AN71" i="1"/>
  <c r="AL71" i="1"/>
  <c r="AK71" i="1"/>
  <c r="AJ71" i="1"/>
  <c r="AI71" i="1"/>
  <c r="AH71" i="1"/>
  <c r="AG71" i="1"/>
  <c r="AF71" i="1"/>
  <c r="AE71" i="1"/>
  <c r="AC71" i="1"/>
  <c r="AB71" i="1"/>
  <c r="AA71" i="1"/>
  <c r="Z71" i="1"/>
  <c r="Y71" i="1"/>
  <c r="V71" i="1"/>
  <c r="U71" i="1"/>
  <c r="T71" i="1"/>
  <c r="S71" i="1"/>
  <c r="R71" i="1"/>
  <c r="N71" i="1"/>
  <c r="M71" i="1"/>
  <c r="L71" i="1"/>
  <c r="K71" i="1"/>
  <c r="J71" i="1"/>
  <c r="G71" i="1"/>
  <c r="B71" i="1"/>
  <c r="BW70" i="1"/>
  <c r="BY70" i="1" s="1"/>
  <c r="BN70" i="1"/>
  <c r="BE70" i="1"/>
  <c r="AV70" i="1"/>
  <c r="AM70" i="1"/>
  <c r="AD70" i="1"/>
  <c r="W70" i="1"/>
  <c r="O70" i="1"/>
  <c r="G70" i="1"/>
  <c r="B70" i="1"/>
  <c r="BV69" i="1"/>
  <c r="BU69" i="1"/>
  <c r="BT69" i="1"/>
  <c r="BS69" i="1"/>
  <c r="BR69" i="1"/>
  <c r="BQ69" i="1"/>
  <c r="BP69" i="1"/>
  <c r="BO69" i="1"/>
  <c r="BM69" i="1"/>
  <c r="BL69" i="1"/>
  <c r="BK69" i="1"/>
  <c r="BJ69" i="1"/>
  <c r="BI69" i="1"/>
  <c r="BH69" i="1"/>
  <c r="BG69" i="1"/>
  <c r="BF69" i="1"/>
  <c r="BD69" i="1"/>
  <c r="BC69" i="1"/>
  <c r="BB69" i="1"/>
  <c r="BA69" i="1"/>
  <c r="AZ69" i="1"/>
  <c r="AY69" i="1"/>
  <c r="AX69" i="1"/>
  <c r="AW69" i="1"/>
  <c r="AU69" i="1"/>
  <c r="AT69" i="1"/>
  <c r="AS69" i="1"/>
  <c r="AR69" i="1"/>
  <c r="AQ69" i="1"/>
  <c r="AP69" i="1"/>
  <c r="AO69" i="1"/>
  <c r="AN69" i="1"/>
  <c r="AL69" i="1"/>
  <c r="AK69" i="1"/>
  <c r="AJ69" i="1"/>
  <c r="AI69" i="1"/>
  <c r="AH69" i="1"/>
  <c r="AG69" i="1"/>
  <c r="AF69" i="1"/>
  <c r="AE69" i="1"/>
  <c r="AC69" i="1"/>
  <c r="AB69" i="1"/>
  <c r="AA69" i="1"/>
  <c r="Z69" i="1"/>
  <c r="Y69" i="1"/>
  <c r="V69" i="1"/>
  <c r="U69" i="1"/>
  <c r="T69" i="1"/>
  <c r="S69" i="1"/>
  <c r="R69" i="1"/>
  <c r="N69" i="1"/>
  <c r="M69" i="1"/>
  <c r="L69" i="1"/>
  <c r="K69" i="1"/>
  <c r="J69" i="1"/>
  <c r="G69" i="1"/>
  <c r="B69" i="1"/>
  <c r="BW68" i="1"/>
  <c r="BY68" i="1" s="1"/>
  <c r="BN68" i="1"/>
  <c r="BE68" i="1"/>
  <c r="AV68" i="1"/>
  <c r="AM68" i="1"/>
  <c r="AD68" i="1"/>
  <c r="R68" i="1"/>
  <c r="R64" i="1" s="1"/>
  <c r="O68" i="1"/>
  <c r="G68" i="1"/>
  <c r="B68" i="1"/>
  <c r="BW67" i="1"/>
  <c r="BY67" i="1" s="1"/>
  <c r="BN67" i="1"/>
  <c r="BE67" i="1"/>
  <c r="AV67" i="1"/>
  <c r="AM67" i="1"/>
  <c r="AD67" i="1"/>
  <c r="W67" i="1"/>
  <c r="O67" i="1"/>
  <c r="P67" i="1" s="1"/>
  <c r="G67" i="1"/>
  <c r="B67" i="1"/>
  <c r="BW66" i="1"/>
  <c r="BY66" i="1" s="1"/>
  <c r="BN66" i="1"/>
  <c r="BE66" i="1"/>
  <c r="AV66" i="1"/>
  <c r="AM66" i="1"/>
  <c r="AD66" i="1"/>
  <c r="W66" i="1"/>
  <c r="O66" i="1"/>
  <c r="P66" i="1" s="1"/>
  <c r="G66" i="1"/>
  <c r="B66" i="1"/>
  <c r="BW65" i="1"/>
  <c r="BY65" i="1" s="1"/>
  <c r="BN65" i="1"/>
  <c r="BE65" i="1"/>
  <c r="AV65" i="1"/>
  <c r="AM65" i="1"/>
  <c r="AD65" i="1"/>
  <c r="W65" i="1"/>
  <c r="O65" i="1"/>
  <c r="P65" i="1" s="1"/>
  <c r="G65" i="1"/>
  <c r="B65" i="1"/>
  <c r="BV64" i="1"/>
  <c r="BU64" i="1"/>
  <c r="BT64" i="1"/>
  <c r="BS64" i="1"/>
  <c r="BR64" i="1"/>
  <c r="BQ64" i="1"/>
  <c r="BP64" i="1"/>
  <c r="BM64" i="1"/>
  <c r="BL64" i="1"/>
  <c r="BK64" i="1"/>
  <c r="BJ64" i="1"/>
  <c r="BI64" i="1"/>
  <c r="BH64" i="1"/>
  <c r="BG64" i="1"/>
  <c r="BD64" i="1"/>
  <c r="BC64" i="1"/>
  <c r="BB64" i="1"/>
  <c r="BA64" i="1"/>
  <c r="AZ64" i="1"/>
  <c r="AY64" i="1"/>
  <c r="AX64" i="1"/>
  <c r="AU64" i="1"/>
  <c r="AT64" i="1"/>
  <c r="AS64" i="1"/>
  <c r="AR64" i="1"/>
  <c r="AQ64" i="1"/>
  <c r="AP64" i="1"/>
  <c r="AO64" i="1"/>
  <c r="AL64" i="1"/>
  <c r="AK64" i="1"/>
  <c r="AJ64" i="1"/>
  <c r="AI64" i="1"/>
  <c r="AH64" i="1"/>
  <c r="AG64" i="1"/>
  <c r="AF64" i="1"/>
  <c r="AC64" i="1"/>
  <c r="AB64" i="1"/>
  <c r="AA64" i="1"/>
  <c r="Z64" i="1"/>
  <c r="V64" i="1"/>
  <c r="U64" i="1"/>
  <c r="T64" i="1"/>
  <c r="S64" i="1"/>
  <c r="N64" i="1"/>
  <c r="M64" i="1"/>
  <c r="L64" i="1"/>
  <c r="K64" i="1"/>
  <c r="J64" i="1"/>
  <c r="G64" i="1"/>
  <c r="B64" i="1"/>
  <c r="E63" i="1"/>
  <c r="E62" i="1" s="1"/>
  <c r="D63" i="1"/>
  <c r="B63" i="1"/>
  <c r="B62" i="1"/>
  <c r="BW61" i="1"/>
  <c r="BY61" i="1" s="1"/>
  <c r="BN61" i="1"/>
  <c r="BE61" i="1"/>
  <c r="AV61" i="1"/>
  <c r="AM61" i="1"/>
  <c r="AD61" i="1"/>
  <c r="W61" i="1"/>
  <c r="O61" i="1"/>
  <c r="G61" i="1"/>
  <c r="B61" i="1"/>
  <c r="BV60" i="1"/>
  <c r="BU60" i="1"/>
  <c r="BT60" i="1"/>
  <c r="BS60" i="1"/>
  <c r="BR60" i="1"/>
  <c r="BQ60" i="1"/>
  <c r="BP60" i="1"/>
  <c r="BM60" i="1"/>
  <c r="BL60" i="1"/>
  <c r="BK60" i="1"/>
  <c r="BJ60" i="1"/>
  <c r="BI60" i="1"/>
  <c r="BH60" i="1"/>
  <c r="BG60" i="1"/>
  <c r="BD60" i="1"/>
  <c r="BC60" i="1"/>
  <c r="BB60" i="1"/>
  <c r="BA60" i="1"/>
  <c r="AZ60" i="1"/>
  <c r="AY60" i="1"/>
  <c r="AX60" i="1"/>
  <c r="AU60" i="1"/>
  <c r="AT60" i="1"/>
  <c r="AS60" i="1"/>
  <c r="AR60" i="1"/>
  <c r="AQ60" i="1"/>
  <c r="AP60" i="1"/>
  <c r="AO60" i="1"/>
  <c r="AL60" i="1"/>
  <c r="AK60" i="1"/>
  <c r="AJ60" i="1"/>
  <c r="AI60" i="1"/>
  <c r="AH60" i="1"/>
  <c r="AG60" i="1"/>
  <c r="AF60" i="1"/>
  <c r="AC60" i="1"/>
  <c r="AB60" i="1"/>
  <c r="AA60" i="1"/>
  <c r="Z60" i="1"/>
  <c r="V60" i="1"/>
  <c r="U60" i="1"/>
  <c r="T60" i="1"/>
  <c r="S60" i="1"/>
  <c r="R60" i="1"/>
  <c r="N60" i="1"/>
  <c r="M60" i="1"/>
  <c r="L60" i="1"/>
  <c r="K60" i="1"/>
  <c r="J60" i="1"/>
  <c r="G60" i="1"/>
  <c r="B60" i="1"/>
  <c r="BW59" i="1"/>
  <c r="BY59" i="1" s="1"/>
  <c r="BN59" i="1"/>
  <c r="BE59" i="1"/>
  <c r="AV59" i="1"/>
  <c r="AM59" i="1"/>
  <c r="AD59" i="1"/>
  <c r="W59" i="1"/>
  <c r="O59" i="1"/>
  <c r="G59" i="1"/>
  <c r="B59" i="1"/>
  <c r="BV58" i="1"/>
  <c r="BU58" i="1"/>
  <c r="BT58" i="1"/>
  <c r="BS58" i="1"/>
  <c r="BR58" i="1"/>
  <c r="BQ58" i="1"/>
  <c r="BP58" i="1"/>
  <c r="BO58" i="1"/>
  <c r="BM58" i="1"/>
  <c r="BL58" i="1"/>
  <c r="BK58" i="1"/>
  <c r="BJ58" i="1"/>
  <c r="BI58" i="1"/>
  <c r="BH58" i="1"/>
  <c r="BG58" i="1"/>
  <c r="BF58" i="1"/>
  <c r="BD58" i="1"/>
  <c r="BC58" i="1"/>
  <c r="BB58" i="1"/>
  <c r="BA58" i="1"/>
  <c r="AZ58" i="1"/>
  <c r="AY58" i="1"/>
  <c r="AX58" i="1"/>
  <c r="AW58" i="1"/>
  <c r="AU58" i="1"/>
  <c r="AT58" i="1"/>
  <c r="AS58" i="1"/>
  <c r="AR58" i="1"/>
  <c r="AQ58" i="1"/>
  <c r="AP58" i="1"/>
  <c r="AO58" i="1"/>
  <c r="AN58" i="1"/>
  <c r="AL58" i="1"/>
  <c r="AK58" i="1"/>
  <c r="AJ58" i="1"/>
  <c r="AI58" i="1"/>
  <c r="AH58" i="1"/>
  <c r="AG58" i="1"/>
  <c r="AF58" i="1"/>
  <c r="AE58" i="1"/>
  <c r="AC58" i="1"/>
  <c r="AB58" i="1"/>
  <c r="AA58" i="1"/>
  <c r="Z58" i="1"/>
  <c r="Y58" i="1"/>
  <c r="V58" i="1"/>
  <c r="U58" i="1"/>
  <c r="T58" i="1"/>
  <c r="S58" i="1"/>
  <c r="R58" i="1"/>
  <c r="N58" i="1"/>
  <c r="M58" i="1"/>
  <c r="L58" i="1"/>
  <c r="K58" i="1"/>
  <c r="J58" i="1"/>
  <c r="G58" i="1"/>
  <c r="B58" i="1"/>
  <c r="BO57" i="1"/>
  <c r="BF57" i="1"/>
  <c r="BN57" i="1" s="1"/>
  <c r="AW57" i="1"/>
  <c r="AN57" i="1"/>
  <c r="AV57" i="1" s="1"/>
  <c r="AE57" i="1"/>
  <c r="Y57" i="1"/>
  <c r="AD57" i="1" s="1"/>
  <c r="R57" i="1"/>
  <c r="W57" i="1" s="1"/>
  <c r="O57" i="1"/>
  <c r="G57" i="1"/>
  <c r="B57" i="1"/>
  <c r="BO56" i="1"/>
  <c r="BW56" i="1" s="1"/>
  <c r="BY56" i="1" s="1"/>
  <c r="BF56" i="1"/>
  <c r="AW56" i="1"/>
  <c r="BE56" i="1" s="1"/>
  <c r="AN56" i="1"/>
  <c r="AE56" i="1"/>
  <c r="AM56" i="1" s="1"/>
  <c r="Y56" i="1"/>
  <c r="AD56" i="1" s="1"/>
  <c r="X56" i="1"/>
  <c r="R56" i="1"/>
  <c r="Q56" i="1"/>
  <c r="O56" i="1"/>
  <c r="G56" i="1"/>
  <c r="B56" i="1"/>
  <c r="BV55" i="1"/>
  <c r="BU55" i="1"/>
  <c r="BT55" i="1"/>
  <c r="BS55" i="1"/>
  <c r="BR55" i="1"/>
  <c r="BQ55" i="1"/>
  <c r="BP55" i="1"/>
  <c r="BM55" i="1"/>
  <c r="BL55" i="1"/>
  <c r="BK55" i="1"/>
  <c r="BJ55" i="1"/>
  <c r="BI55" i="1"/>
  <c r="BH55" i="1"/>
  <c r="BG55" i="1"/>
  <c r="BD55" i="1"/>
  <c r="BC55" i="1"/>
  <c r="BB55" i="1"/>
  <c r="BA55" i="1"/>
  <c r="AZ55" i="1"/>
  <c r="AY55" i="1"/>
  <c r="AX55" i="1"/>
  <c r="AU55" i="1"/>
  <c r="AT55" i="1"/>
  <c r="AS55" i="1"/>
  <c r="AR55" i="1"/>
  <c r="AQ55" i="1"/>
  <c r="AP55" i="1"/>
  <c r="AO55" i="1"/>
  <c r="AL55" i="1"/>
  <c r="AK55" i="1"/>
  <c r="AJ55" i="1"/>
  <c r="AI55" i="1"/>
  <c r="AH55" i="1"/>
  <c r="AG55" i="1"/>
  <c r="AF55" i="1"/>
  <c r="AC55" i="1"/>
  <c r="AB55" i="1"/>
  <c r="AA55" i="1"/>
  <c r="Z55" i="1"/>
  <c r="V55" i="1"/>
  <c r="U55" i="1"/>
  <c r="T55" i="1"/>
  <c r="S55" i="1"/>
  <c r="N55" i="1"/>
  <c r="M55" i="1"/>
  <c r="L55" i="1"/>
  <c r="K55" i="1"/>
  <c r="J55" i="1"/>
  <c r="G55" i="1"/>
  <c r="B55" i="1"/>
  <c r="E54" i="1"/>
  <c r="E53" i="1" s="1"/>
  <c r="D54" i="1"/>
  <c r="D53" i="1" s="1"/>
  <c r="B54" i="1"/>
  <c r="B53" i="1"/>
  <c r="BW52" i="1"/>
  <c r="BY52" i="1" s="1"/>
  <c r="BN52" i="1"/>
  <c r="BE52" i="1"/>
  <c r="AV52" i="1"/>
  <c r="AM52" i="1"/>
  <c r="AD52" i="1"/>
  <c r="W52" i="1"/>
  <c r="O52" i="1"/>
  <c r="P52" i="1" s="1"/>
  <c r="G52" i="1"/>
  <c r="B52" i="1"/>
  <c r="BV51" i="1"/>
  <c r="BV50" i="1" s="1"/>
  <c r="BV49" i="1" s="1"/>
  <c r="BU51" i="1"/>
  <c r="BU50" i="1" s="1"/>
  <c r="BU49" i="1" s="1"/>
  <c r="BT51" i="1"/>
  <c r="BT50" i="1" s="1"/>
  <c r="BT49" i="1" s="1"/>
  <c r="BS51" i="1"/>
  <c r="BS50" i="1" s="1"/>
  <c r="BS49" i="1" s="1"/>
  <c r="BR51" i="1"/>
  <c r="BR50" i="1" s="1"/>
  <c r="BR49" i="1" s="1"/>
  <c r="BQ51" i="1"/>
  <c r="BQ50" i="1" s="1"/>
  <c r="BQ49" i="1" s="1"/>
  <c r="BP51" i="1"/>
  <c r="BM51" i="1"/>
  <c r="BM50" i="1" s="1"/>
  <c r="BM49" i="1" s="1"/>
  <c r="BL51" i="1"/>
  <c r="BL50" i="1" s="1"/>
  <c r="BL49" i="1" s="1"/>
  <c r="BK51" i="1"/>
  <c r="BK50" i="1" s="1"/>
  <c r="BK49" i="1" s="1"/>
  <c r="BJ51" i="1"/>
  <c r="BJ50" i="1" s="1"/>
  <c r="BJ49" i="1" s="1"/>
  <c r="BI51" i="1"/>
  <c r="BI50" i="1" s="1"/>
  <c r="BI49" i="1" s="1"/>
  <c r="BH51" i="1"/>
  <c r="BH50" i="1" s="1"/>
  <c r="BH49" i="1" s="1"/>
  <c r="BG51" i="1"/>
  <c r="BG50" i="1" s="1"/>
  <c r="BG49" i="1" s="1"/>
  <c r="BD51" i="1"/>
  <c r="BD50" i="1" s="1"/>
  <c r="BD49" i="1" s="1"/>
  <c r="BC51" i="1"/>
  <c r="BC50" i="1" s="1"/>
  <c r="BC49" i="1" s="1"/>
  <c r="BB51" i="1"/>
  <c r="BB50" i="1" s="1"/>
  <c r="BB49" i="1" s="1"/>
  <c r="BA51" i="1"/>
  <c r="BA50" i="1" s="1"/>
  <c r="BA49" i="1" s="1"/>
  <c r="AZ51" i="1"/>
  <c r="AZ50" i="1" s="1"/>
  <c r="AZ49" i="1" s="1"/>
  <c r="AY51" i="1"/>
  <c r="AY50" i="1" s="1"/>
  <c r="AY49" i="1" s="1"/>
  <c r="AX51" i="1"/>
  <c r="AX50" i="1" s="1"/>
  <c r="AX49" i="1" s="1"/>
  <c r="AU51" i="1"/>
  <c r="AU50" i="1" s="1"/>
  <c r="AU49" i="1" s="1"/>
  <c r="AT51" i="1"/>
  <c r="AT50" i="1" s="1"/>
  <c r="AT49" i="1" s="1"/>
  <c r="AS51" i="1"/>
  <c r="AS50" i="1" s="1"/>
  <c r="AS49" i="1" s="1"/>
  <c r="AR51" i="1"/>
  <c r="AR50" i="1" s="1"/>
  <c r="AR49" i="1" s="1"/>
  <c r="AQ51" i="1"/>
  <c r="AQ50" i="1" s="1"/>
  <c r="AQ49" i="1" s="1"/>
  <c r="AP51" i="1"/>
  <c r="AP50" i="1" s="1"/>
  <c r="AP49" i="1" s="1"/>
  <c r="AO51" i="1"/>
  <c r="AL51" i="1"/>
  <c r="AL50" i="1" s="1"/>
  <c r="AL49" i="1" s="1"/>
  <c r="AK51" i="1"/>
  <c r="AK50" i="1" s="1"/>
  <c r="AK49" i="1" s="1"/>
  <c r="AJ51" i="1"/>
  <c r="AJ50" i="1" s="1"/>
  <c r="AJ49" i="1" s="1"/>
  <c r="AI51" i="1"/>
  <c r="AI50" i="1" s="1"/>
  <c r="AI49" i="1" s="1"/>
  <c r="AH51" i="1"/>
  <c r="AH50" i="1" s="1"/>
  <c r="AH49" i="1" s="1"/>
  <c r="AG51" i="1"/>
  <c r="AG50" i="1" s="1"/>
  <c r="AG49" i="1" s="1"/>
  <c r="AF51" i="1"/>
  <c r="AC51" i="1"/>
  <c r="AC50" i="1" s="1"/>
  <c r="AC49" i="1" s="1"/>
  <c r="AB51" i="1"/>
  <c r="AB50" i="1" s="1"/>
  <c r="AB49" i="1" s="1"/>
  <c r="AA51" i="1"/>
  <c r="AA50" i="1" s="1"/>
  <c r="AA49" i="1" s="1"/>
  <c r="Z51" i="1"/>
  <c r="Z50" i="1" s="1"/>
  <c r="Z49" i="1" s="1"/>
  <c r="V51" i="1"/>
  <c r="V50" i="1" s="1"/>
  <c r="V49" i="1" s="1"/>
  <c r="U51" i="1"/>
  <c r="U50" i="1" s="1"/>
  <c r="U49" i="1" s="1"/>
  <c r="T51" i="1"/>
  <c r="T50" i="1" s="1"/>
  <c r="T49" i="1" s="1"/>
  <c r="S51" i="1"/>
  <c r="S50" i="1" s="1"/>
  <c r="S49" i="1" s="1"/>
  <c r="R51" i="1"/>
  <c r="N51" i="1"/>
  <c r="N50" i="1" s="1"/>
  <c r="N49" i="1" s="1"/>
  <c r="M51" i="1"/>
  <c r="M50" i="1" s="1"/>
  <c r="M49" i="1" s="1"/>
  <c r="L51" i="1"/>
  <c r="L50" i="1" s="1"/>
  <c r="L49" i="1" s="1"/>
  <c r="K51" i="1"/>
  <c r="K50" i="1" s="1"/>
  <c r="K49" i="1" s="1"/>
  <c r="J51" i="1"/>
  <c r="J50" i="1" s="1"/>
  <c r="J49" i="1" s="1"/>
  <c r="G51" i="1"/>
  <c r="B51" i="1"/>
  <c r="BO50" i="1"/>
  <c r="BO49" i="1" s="1"/>
  <c r="BF50" i="1"/>
  <c r="BF49" i="1" s="1"/>
  <c r="AW50" i="1"/>
  <c r="AW49" i="1" s="1"/>
  <c r="AN50" i="1"/>
  <c r="AN49" i="1" s="1"/>
  <c r="AE50" i="1"/>
  <c r="AE49" i="1" s="1"/>
  <c r="Y50" i="1"/>
  <c r="Y49" i="1" s="1"/>
  <c r="E50" i="1"/>
  <c r="E49" i="1" s="1"/>
  <c r="D50" i="1"/>
  <c r="D49" i="1" s="1"/>
  <c r="B50" i="1"/>
  <c r="B49" i="1"/>
  <c r="BO48" i="1"/>
  <c r="BF48" i="1"/>
  <c r="AW48" i="1"/>
  <c r="BE48" i="1" s="1"/>
  <c r="AN48" i="1"/>
  <c r="AV48" i="1" s="1"/>
  <c r="AE48" i="1"/>
  <c r="AD48" i="1"/>
  <c r="W48" i="1"/>
  <c r="O48" i="1"/>
  <c r="G48" i="1"/>
  <c r="B48" i="1"/>
  <c r="BV47" i="1"/>
  <c r="BU47" i="1"/>
  <c r="BT47" i="1"/>
  <c r="BT40" i="1" s="1"/>
  <c r="BT39" i="1" s="1"/>
  <c r="BS47" i="1"/>
  <c r="BR47" i="1"/>
  <c r="BQ47" i="1"/>
  <c r="BP47" i="1"/>
  <c r="BM47" i="1"/>
  <c r="BL47" i="1"/>
  <c r="BK47" i="1"/>
  <c r="BK40" i="1" s="1"/>
  <c r="BK39" i="1" s="1"/>
  <c r="BJ47" i="1"/>
  <c r="BI47" i="1"/>
  <c r="BH47" i="1"/>
  <c r="BG47" i="1"/>
  <c r="BD47" i="1"/>
  <c r="BC47" i="1"/>
  <c r="BB47" i="1"/>
  <c r="BB40" i="1" s="1"/>
  <c r="BB39" i="1" s="1"/>
  <c r="BA47" i="1"/>
  <c r="AZ47" i="1"/>
  <c r="AY47" i="1"/>
  <c r="AX47" i="1"/>
  <c r="AU47" i="1"/>
  <c r="AT47" i="1"/>
  <c r="AS47" i="1"/>
  <c r="AS40" i="1" s="1"/>
  <c r="AS39" i="1" s="1"/>
  <c r="AR47" i="1"/>
  <c r="AQ47" i="1"/>
  <c r="AP47" i="1"/>
  <c r="AO47" i="1"/>
  <c r="AL47" i="1"/>
  <c r="AK47" i="1"/>
  <c r="AJ47" i="1"/>
  <c r="AJ40" i="1" s="1"/>
  <c r="AJ39" i="1" s="1"/>
  <c r="AI47" i="1"/>
  <c r="AH47" i="1"/>
  <c r="AG47" i="1"/>
  <c r="AF47" i="1"/>
  <c r="AC47" i="1"/>
  <c r="AB47" i="1"/>
  <c r="AA47" i="1"/>
  <c r="Z47" i="1"/>
  <c r="Y47" i="1"/>
  <c r="V47" i="1"/>
  <c r="U47" i="1"/>
  <c r="T47" i="1"/>
  <c r="S47" i="1"/>
  <c r="R47" i="1"/>
  <c r="N47" i="1"/>
  <c r="M47" i="1"/>
  <c r="L47" i="1"/>
  <c r="K47" i="1"/>
  <c r="J47" i="1"/>
  <c r="G47" i="1"/>
  <c r="B47" i="1"/>
  <c r="BW46" i="1"/>
  <c r="BY46" i="1" s="1"/>
  <c r="BN46" i="1"/>
  <c r="BE46" i="1"/>
  <c r="AV46" i="1"/>
  <c r="AM46" i="1"/>
  <c r="AD46" i="1"/>
  <c r="W46" i="1"/>
  <c r="O46" i="1"/>
  <c r="G46" i="1"/>
  <c r="B46" i="1"/>
  <c r="BW45" i="1"/>
  <c r="BY45" i="1" s="1"/>
  <c r="BN45" i="1"/>
  <c r="BE45" i="1"/>
  <c r="AV45" i="1"/>
  <c r="AM45" i="1"/>
  <c r="AD45" i="1"/>
  <c r="W45" i="1"/>
  <c r="O45" i="1"/>
  <c r="G45" i="1"/>
  <c r="B45" i="1"/>
  <c r="BW44" i="1"/>
  <c r="BY44" i="1" s="1"/>
  <c r="BN44" i="1"/>
  <c r="BE44" i="1"/>
  <c r="AV44" i="1"/>
  <c r="AM44" i="1"/>
  <c r="AD44" i="1"/>
  <c r="W44" i="1"/>
  <c r="O44" i="1"/>
  <c r="G44" i="1"/>
  <c r="B44" i="1"/>
  <c r="BW43" i="1"/>
  <c r="BY43" i="1" s="1"/>
  <c r="BN43" i="1"/>
  <c r="BE43" i="1"/>
  <c r="AV43" i="1"/>
  <c r="AM43" i="1"/>
  <c r="AD43" i="1"/>
  <c r="W43" i="1"/>
  <c r="O43" i="1"/>
  <c r="G43" i="1"/>
  <c r="B43" i="1"/>
  <c r="BW42" i="1"/>
  <c r="BY42" i="1" s="1"/>
  <c r="BN42" i="1"/>
  <c r="BE42" i="1"/>
  <c r="AV42" i="1"/>
  <c r="AM42" i="1"/>
  <c r="AD42" i="1"/>
  <c r="W42" i="1"/>
  <c r="O42" i="1"/>
  <c r="G42" i="1"/>
  <c r="B42" i="1"/>
  <c r="BV41" i="1"/>
  <c r="BU41" i="1"/>
  <c r="BS41" i="1"/>
  <c r="BR41" i="1"/>
  <c r="BQ41" i="1"/>
  <c r="BP41" i="1"/>
  <c r="BO41" i="1"/>
  <c r="BM41" i="1"/>
  <c r="BL41" i="1"/>
  <c r="BJ41" i="1"/>
  <c r="BI41" i="1"/>
  <c r="BH41" i="1"/>
  <c r="BG41" i="1"/>
  <c r="BF41" i="1"/>
  <c r="BD41" i="1"/>
  <c r="BC41" i="1"/>
  <c r="BA41" i="1"/>
  <c r="AZ41" i="1"/>
  <c r="AY41" i="1"/>
  <c r="AX41" i="1"/>
  <c r="AW41" i="1"/>
  <c r="AU41" i="1"/>
  <c r="AT41" i="1"/>
  <c r="AR41" i="1"/>
  <c r="AQ41" i="1"/>
  <c r="AP41" i="1"/>
  <c r="AO41" i="1"/>
  <c r="AN41" i="1"/>
  <c r="AL41" i="1"/>
  <c r="AK41" i="1"/>
  <c r="AI41" i="1"/>
  <c r="AH41" i="1"/>
  <c r="AG41" i="1"/>
  <c r="AF41" i="1"/>
  <c r="AE41" i="1"/>
  <c r="AC41" i="1"/>
  <c r="AB41" i="1"/>
  <c r="AA41" i="1"/>
  <c r="Z41" i="1"/>
  <c r="Y41" i="1"/>
  <c r="V41" i="1"/>
  <c r="U41" i="1"/>
  <c r="T41" i="1"/>
  <c r="S41" i="1"/>
  <c r="R41" i="1"/>
  <c r="N41" i="1"/>
  <c r="M41" i="1"/>
  <c r="L41" i="1"/>
  <c r="K41" i="1"/>
  <c r="J41" i="1"/>
  <c r="E41" i="1"/>
  <c r="E40" i="1" s="1"/>
  <c r="E39" i="1" s="1"/>
  <c r="D41" i="1"/>
  <c r="B41" i="1"/>
  <c r="B40" i="1"/>
  <c r="B39" i="1"/>
  <c r="BW38" i="1"/>
  <c r="BY38" i="1" s="1"/>
  <c r="BN38" i="1"/>
  <c r="BE38" i="1"/>
  <c r="AV38" i="1"/>
  <c r="AM38" i="1"/>
  <c r="AD38" i="1"/>
  <c r="X38" i="1"/>
  <c r="W38" i="1"/>
  <c r="Q38" i="1"/>
  <c r="O38" i="1"/>
  <c r="G38" i="1"/>
  <c r="B38" i="1"/>
  <c r="BO37" i="1"/>
  <c r="BO35" i="1" s="1"/>
  <c r="BF37" i="1"/>
  <c r="BF35" i="1" s="1"/>
  <c r="AW37" i="1"/>
  <c r="BE37" i="1" s="1"/>
  <c r="AN37" i="1"/>
  <c r="AV37" i="1" s="1"/>
  <c r="AE37" i="1"/>
  <c r="AM37" i="1" s="1"/>
  <c r="Y37" i="1"/>
  <c r="Y35" i="1" s="1"/>
  <c r="X37" i="1"/>
  <c r="R37" i="1"/>
  <c r="W37" i="1" s="1"/>
  <c r="Q37" i="1"/>
  <c r="O37" i="1"/>
  <c r="G37" i="1"/>
  <c r="B37" i="1"/>
  <c r="BW36" i="1"/>
  <c r="BY36" i="1" s="1"/>
  <c r="BN36" i="1"/>
  <c r="BE36" i="1"/>
  <c r="AV36" i="1"/>
  <c r="AM36" i="1"/>
  <c r="AD36" i="1"/>
  <c r="W36" i="1"/>
  <c r="O36" i="1"/>
  <c r="G36" i="1"/>
  <c r="B36" i="1"/>
  <c r="BV35" i="1"/>
  <c r="BU35" i="1"/>
  <c r="BT35" i="1"/>
  <c r="BS35" i="1"/>
  <c r="BR35" i="1"/>
  <c r="BQ35" i="1"/>
  <c r="BP35" i="1"/>
  <c r="BM35" i="1"/>
  <c r="BL35" i="1"/>
  <c r="BK35" i="1"/>
  <c r="BJ35" i="1"/>
  <c r="BI35" i="1"/>
  <c r="BH35" i="1"/>
  <c r="BG35" i="1"/>
  <c r="BD35" i="1"/>
  <c r="BC35" i="1"/>
  <c r="BB35" i="1"/>
  <c r="BA35" i="1"/>
  <c r="AZ35" i="1"/>
  <c r="AY35" i="1"/>
  <c r="AX35" i="1"/>
  <c r="AU35" i="1"/>
  <c r="AT35" i="1"/>
  <c r="AS35" i="1"/>
  <c r="AR35" i="1"/>
  <c r="AQ35" i="1"/>
  <c r="AP35" i="1"/>
  <c r="AO35" i="1"/>
  <c r="AL35" i="1"/>
  <c r="AK35" i="1"/>
  <c r="AJ35" i="1"/>
  <c r="AI35" i="1"/>
  <c r="AH35" i="1"/>
  <c r="AG35" i="1"/>
  <c r="AF35" i="1"/>
  <c r="AC35" i="1"/>
  <c r="AB35" i="1"/>
  <c r="AA35" i="1"/>
  <c r="Z35" i="1"/>
  <c r="V35" i="1"/>
  <c r="U35" i="1"/>
  <c r="T35" i="1"/>
  <c r="S35" i="1"/>
  <c r="N35" i="1"/>
  <c r="M35" i="1"/>
  <c r="L35" i="1"/>
  <c r="K35" i="1"/>
  <c r="J35" i="1"/>
  <c r="G35" i="1"/>
  <c r="B35" i="1"/>
  <c r="BW34" i="1"/>
  <c r="BY34" i="1" s="1"/>
  <c r="BN34" i="1"/>
  <c r="BE34" i="1"/>
  <c r="AV34" i="1"/>
  <c r="AM34" i="1"/>
  <c r="AD34" i="1"/>
  <c r="R34" i="1"/>
  <c r="W34" i="1" s="1"/>
  <c r="O34" i="1"/>
  <c r="P34" i="1" s="1"/>
  <c r="G34" i="1"/>
  <c r="B34" i="1"/>
  <c r="BW33" i="1"/>
  <c r="BY33" i="1" s="1"/>
  <c r="BN33" i="1"/>
  <c r="BE33" i="1"/>
  <c r="AV33" i="1"/>
  <c r="AM33" i="1"/>
  <c r="AD33" i="1"/>
  <c r="W33" i="1"/>
  <c r="O33" i="1"/>
  <c r="P33" i="1" s="1"/>
  <c r="G33" i="1"/>
  <c r="BW32" i="1"/>
  <c r="BY32" i="1" s="1"/>
  <c r="BN32" i="1"/>
  <c r="BE32" i="1"/>
  <c r="AV32" i="1"/>
  <c r="AM32" i="1"/>
  <c r="AD32" i="1"/>
  <c r="R32" i="1"/>
  <c r="W32" i="1" s="1"/>
  <c r="J32" i="1"/>
  <c r="J31" i="1" s="1"/>
  <c r="G32" i="1"/>
  <c r="B32" i="1"/>
  <c r="BV31" i="1"/>
  <c r="BU31" i="1"/>
  <c r="BT31" i="1"/>
  <c r="BS31" i="1"/>
  <c r="BR31" i="1"/>
  <c r="BQ31" i="1"/>
  <c r="BP31" i="1"/>
  <c r="BM31" i="1"/>
  <c r="BL31" i="1"/>
  <c r="BK31" i="1"/>
  <c r="BJ31" i="1"/>
  <c r="BI31" i="1"/>
  <c r="BH31" i="1"/>
  <c r="BG31" i="1"/>
  <c r="BD31" i="1"/>
  <c r="BC31" i="1"/>
  <c r="BB31" i="1"/>
  <c r="BA31" i="1"/>
  <c r="AZ31" i="1"/>
  <c r="AY31" i="1"/>
  <c r="AX31" i="1"/>
  <c r="AU31" i="1"/>
  <c r="AT31" i="1"/>
  <c r="AS31" i="1"/>
  <c r="AR31" i="1"/>
  <c r="AQ31" i="1"/>
  <c r="AP31" i="1"/>
  <c r="AO31" i="1"/>
  <c r="AL31" i="1"/>
  <c r="AK31" i="1"/>
  <c r="AJ31" i="1"/>
  <c r="AI31" i="1"/>
  <c r="AH31" i="1"/>
  <c r="AG31" i="1"/>
  <c r="AF31" i="1"/>
  <c r="AC31" i="1"/>
  <c r="AB31" i="1"/>
  <c r="AA31" i="1"/>
  <c r="Z31" i="1"/>
  <c r="V31" i="1"/>
  <c r="U31" i="1"/>
  <c r="T31" i="1"/>
  <c r="S31" i="1"/>
  <c r="N31" i="1"/>
  <c r="M31" i="1"/>
  <c r="L31" i="1"/>
  <c r="K31" i="1"/>
  <c r="G31" i="1"/>
  <c r="B31" i="1"/>
  <c r="E30" i="1"/>
  <c r="D30" i="1"/>
  <c r="B30" i="1"/>
  <c r="BW29" i="1"/>
  <c r="BY29" i="1" s="1"/>
  <c r="BN29" i="1"/>
  <c r="BE29" i="1"/>
  <c r="AV29" i="1"/>
  <c r="AM29" i="1"/>
  <c r="AD29" i="1"/>
  <c r="R29" i="1"/>
  <c r="W29" i="1" s="1"/>
  <c r="Q29" i="1"/>
  <c r="O29" i="1"/>
  <c r="G29" i="1"/>
  <c r="B29" i="1"/>
  <c r="BW28" i="1"/>
  <c r="BY28" i="1" s="1"/>
  <c r="BN28" i="1"/>
  <c r="BE28" i="1"/>
  <c r="AV28" i="1"/>
  <c r="AM28" i="1"/>
  <c r="AD28" i="1"/>
  <c r="R28" i="1"/>
  <c r="W28" i="1" s="1"/>
  <c r="O28" i="1"/>
  <c r="G28" i="1"/>
  <c r="B28" i="1"/>
  <c r="BW27" i="1"/>
  <c r="BY27" i="1" s="1"/>
  <c r="BN27" i="1"/>
  <c r="BE27" i="1"/>
  <c r="AV27" i="1"/>
  <c r="AM27" i="1"/>
  <c r="AD27" i="1"/>
  <c r="R27" i="1"/>
  <c r="W27" i="1" s="1"/>
  <c r="O27" i="1"/>
  <c r="G27" i="1"/>
  <c r="B27" i="1"/>
  <c r="BW26" i="1"/>
  <c r="BY26" i="1" s="1"/>
  <c r="BN26" i="1"/>
  <c r="BE26" i="1"/>
  <c r="AV26" i="1"/>
  <c r="AM26" i="1"/>
  <c r="AD26" i="1"/>
  <c r="W26" i="1"/>
  <c r="O26" i="1"/>
  <c r="G26" i="1"/>
  <c r="B26" i="1"/>
  <c r="BV25" i="1"/>
  <c r="BU25" i="1"/>
  <c r="BT25" i="1"/>
  <c r="BS25" i="1"/>
  <c r="BR25" i="1"/>
  <c r="BQ25" i="1"/>
  <c r="BP25" i="1"/>
  <c r="BO25" i="1"/>
  <c r="BM25" i="1"/>
  <c r="BL25" i="1"/>
  <c r="BK25" i="1"/>
  <c r="BJ25" i="1"/>
  <c r="BI25" i="1"/>
  <c r="BH25" i="1"/>
  <c r="BG25" i="1"/>
  <c r="BF25" i="1"/>
  <c r="BD25" i="1"/>
  <c r="BC25" i="1"/>
  <c r="BB25" i="1"/>
  <c r="BA25" i="1"/>
  <c r="AZ25" i="1"/>
  <c r="AY25" i="1"/>
  <c r="AX25" i="1"/>
  <c r="AW25" i="1"/>
  <c r="AU25" i="1"/>
  <c r="AT25" i="1"/>
  <c r="AS25" i="1"/>
  <c r="AR25" i="1"/>
  <c r="AQ25" i="1"/>
  <c r="AP25" i="1"/>
  <c r="AO25" i="1"/>
  <c r="AL25" i="1"/>
  <c r="AK25" i="1"/>
  <c r="AJ25" i="1"/>
  <c r="AI25" i="1"/>
  <c r="AH25" i="1"/>
  <c r="AG25" i="1"/>
  <c r="AF25" i="1"/>
  <c r="AC25" i="1"/>
  <c r="AB25" i="1"/>
  <c r="AA25" i="1"/>
  <c r="Z25" i="1"/>
  <c r="V25" i="1"/>
  <c r="U25" i="1"/>
  <c r="T25" i="1"/>
  <c r="S25" i="1"/>
  <c r="N25" i="1"/>
  <c r="M25" i="1"/>
  <c r="L25" i="1"/>
  <c r="K25" i="1"/>
  <c r="J25" i="1"/>
  <c r="G25" i="1"/>
  <c r="B25" i="1"/>
  <c r="BW24" i="1"/>
  <c r="BY24" i="1" s="1"/>
  <c r="BN24" i="1"/>
  <c r="BE24" i="1"/>
  <c r="AV24" i="1"/>
  <c r="AM24" i="1"/>
  <c r="AD24" i="1"/>
  <c r="R24" i="1"/>
  <c r="W24" i="1" s="1"/>
  <c r="O24" i="1"/>
  <c r="G24" i="1"/>
  <c r="B24" i="1"/>
  <c r="BV23" i="1"/>
  <c r="BU23" i="1"/>
  <c r="BT23" i="1"/>
  <c r="BS23" i="1"/>
  <c r="BR23" i="1"/>
  <c r="BQ23" i="1"/>
  <c r="BP23" i="1"/>
  <c r="BM23" i="1"/>
  <c r="BL23" i="1"/>
  <c r="BK23" i="1"/>
  <c r="BJ23" i="1"/>
  <c r="BI23" i="1"/>
  <c r="BH23" i="1"/>
  <c r="BG23" i="1"/>
  <c r="BD23" i="1"/>
  <c r="BC23" i="1"/>
  <c r="BB23" i="1"/>
  <c r="BA23" i="1"/>
  <c r="AZ23" i="1"/>
  <c r="AY23" i="1"/>
  <c r="AX23" i="1"/>
  <c r="AU23" i="1"/>
  <c r="AT23" i="1"/>
  <c r="AS23" i="1"/>
  <c r="AR23" i="1"/>
  <c r="AQ23" i="1"/>
  <c r="AP23" i="1"/>
  <c r="AO23" i="1"/>
  <c r="AL23" i="1"/>
  <c r="AK23" i="1"/>
  <c r="AJ23" i="1"/>
  <c r="AI23" i="1"/>
  <c r="AH23" i="1"/>
  <c r="AG23" i="1"/>
  <c r="AF23" i="1"/>
  <c r="AC23" i="1"/>
  <c r="AB23" i="1"/>
  <c r="AA23" i="1"/>
  <c r="Z23" i="1"/>
  <c r="V23" i="1"/>
  <c r="U23" i="1"/>
  <c r="T23" i="1"/>
  <c r="S23" i="1"/>
  <c r="N23" i="1"/>
  <c r="M23" i="1"/>
  <c r="L23" i="1"/>
  <c r="K23" i="1"/>
  <c r="J23" i="1"/>
  <c r="G23" i="1"/>
  <c r="B23" i="1"/>
  <c r="BW22" i="1"/>
  <c r="BY22" i="1" s="1"/>
  <c r="BN22" i="1"/>
  <c r="BE22" i="1"/>
  <c r="AV22" i="1"/>
  <c r="AM22" i="1"/>
  <c r="AD22" i="1"/>
  <c r="R22" i="1"/>
  <c r="W22" i="1" s="1"/>
  <c r="Q22" i="1"/>
  <c r="O22" i="1"/>
  <c r="G22" i="1"/>
  <c r="B22" i="1"/>
  <c r="BW21" i="1"/>
  <c r="BY21" i="1" s="1"/>
  <c r="BN21" i="1"/>
  <c r="BE21" i="1"/>
  <c r="AV21" i="1"/>
  <c r="AM21" i="1"/>
  <c r="AD21" i="1"/>
  <c r="W21" i="1"/>
  <c r="O21" i="1"/>
  <c r="G21" i="1"/>
  <c r="B21" i="1"/>
  <c r="BW20" i="1"/>
  <c r="BY20" i="1" s="1"/>
  <c r="BN20" i="1"/>
  <c r="BE20" i="1"/>
  <c r="AV20" i="1"/>
  <c r="AM20" i="1"/>
  <c r="AD20" i="1"/>
  <c r="R20" i="1"/>
  <c r="W20" i="1" s="1"/>
  <c r="O20" i="1"/>
  <c r="G20" i="1"/>
  <c r="B20" i="1"/>
  <c r="BW19" i="1"/>
  <c r="BY19" i="1" s="1"/>
  <c r="BN19" i="1"/>
  <c r="BE19" i="1"/>
  <c r="AV19" i="1"/>
  <c r="AM19" i="1"/>
  <c r="AD19" i="1"/>
  <c r="W19" i="1"/>
  <c r="O19" i="1"/>
  <c r="G19" i="1"/>
  <c r="B19" i="1"/>
  <c r="BW18" i="1"/>
  <c r="BY18" i="1" s="1"/>
  <c r="BN18" i="1"/>
  <c r="BE18" i="1"/>
  <c r="AV18" i="1"/>
  <c r="AM18" i="1"/>
  <c r="AD18" i="1"/>
  <c r="R18" i="1"/>
  <c r="W18" i="1" s="1"/>
  <c r="O18" i="1"/>
  <c r="G18" i="1"/>
  <c r="B18" i="1"/>
  <c r="BV17" i="1"/>
  <c r="BU17" i="1"/>
  <c r="BT17" i="1"/>
  <c r="BS17" i="1"/>
  <c r="BR17" i="1"/>
  <c r="BQ17" i="1"/>
  <c r="BP17" i="1"/>
  <c r="BO17" i="1"/>
  <c r="BM17" i="1"/>
  <c r="BL17" i="1"/>
  <c r="BK17" i="1"/>
  <c r="BJ17" i="1"/>
  <c r="BI17" i="1"/>
  <c r="BH17" i="1"/>
  <c r="BG17" i="1"/>
  <c r="BF17" i="1"/>
  <c r="BD17" i="1"/>
  <c r="BC17" i="1"/>
  <c r="BB17" i="1"/>
  <c r="BA17" i="1"/>
  <c r="AZ17" i="1"/>
  <c r="AY17" i="1"/>
  <c r="AX17" i="1"/>
  <c r="AW17" i="1"/>
  <c r="AU17" i="1"/>
  <c r="AT17" i="1"/>
  <c r="AS17" i="1"/>
  <c r="AR17" i="1"/>
  <c r="AQ17" i="1"/>
  <c r="AP17" i="1"/>
  <c r="AO17" i="1"/>
  <c r="AN17" i="1"/>
  <c r="AN16" i="1" s="1"/>
  <c r="AL17" i="1"/>
  <c r="AK17" i="1"/>
  <c r="AJ17" i="1"/>
  <c r="AI17" i="1"/>
  <c r="AH17" i="1"/>
  <c r="AG17" i="1"/>
  <c r="AF17" i="1"/>
  <c r="AE17" i="1"/>
  <c r="AE16" i="1" s="1"/>
  <c r="AC17" i="1"/>
  <c r="AB17" i="1"/>
  <c r="AA17" i="1"/>
  <c r="Z17" i="1"/>
  <c r="V17" i="1"/>
  <c r="U17" i="1"/>
  <c r="T17" i="1"/>
  <c r="S17" i="1"/>
  <c r="N17" i="1"/>
  <c r="M17" i="1"/>
  <c r="L17" i="1"/>
  <c r="K17" i="1"/>
  <c r="J17" i="1"/>
  <c r="G17" i="1"/>
  <c r="B17" i="1"/>
  <c r="Y16" i="1"/>
  <c r="E16" i="1"/>
  <c r="D16" i="1"/>
  <c r="B16" i="1"/>
  <c r="B15" i="1"/>
  <c r="BW14" i="1"/>
  <c r="BY14" i="1" s="1"/>
  <c r="BN14" i="1"/>
  <c r="BE14" i="1"/>
  <c r="AV14" i="1"/>
  <c r="AM14" i="1"/>
  <c r="AD14" i="1"/>
  <c r="W14" i="1"/>
  <c r="O14" i="1"/>
  <c r="P14" i="1" s="1"/>
  <c r="G14" i="1"/>
  <c r="B14" i="1"/>
  <c r="BV13" i="1"/>
  <c r="BU13" i="1"/>
  <c r="BT13" i="1"/>
  <c r="BS13" i="1"/>
  <c r="BR13" i="1"/>
  <c r="BQ13" i="1"/>
  <c r="BP13" i="1"/>
  <c r="BO13" i="1"/>
  <c r="BM13" i="1"/>
  <c r="BL13" i="1"/>
  <c r="BK13" i="1"/>
  <c r="BJ13" i="1"/>
  <c r="BI13" i="1"/>
  <c r="BH13" i="1"/>
  <c r="BG13" i="1"/>
  <c r="BF13" i="1"/>
  <c r="BD13" i="1"/>
  <c r="BC13" i="1"/>
  <c r="BB13" i="1"/>
  <c r="BA13" i="1"/>
  <c r="AZ13" i="1"/>
  <c r="AY13" i="1"/>
  <c r="AX13" i="1"/>
  <c r="AW13" i="1"/>
  <c r="AU13" i="1"/>
  <c r="AT13" i="1"/>
  <c r="AS13" i="1"/>
  <c r="AR13" i="1"/>
  <c r="AQ13" i="1"/>
  <c r="AP13" i="1"/>
  <c r="AO13" i="1"/>
  <c r="AN13" i="1"/>
  <c r="AL13" i="1"/>
  <c r="AK13" i="1"/>
  <c r="AJ13" i="1"/>
  <c r="AI13" i="1"/>
  <c r="AH13" i="1"/>
  <c r="AG13" i="1"/>
  <c r="AF13" i="1"/>
  <c r="AE13" i="1"/>
  <c r="AC13" i="1"/>
  <c r="AB13" i="1"/>
  <c r="AA13" i="1"/>
  <c r="Z13" i="1"/>
  <c r="Y13" i="1"/>
  <c r="V13" i="1"/>
  <c r="U13" i="1"/>
  <c r="T13" i="1"/>
  <c r="S13" i="1"/>
  <c r="R13" i="1"/>
  <c r="N13" i="1"/>
  <c r="M13" i="1"/>
  <c r="L13" i="1"/>
  <c r="K13" i="1"/>
  <c r="J13" i="1"/>
  <c r="G13" i="1"/>
  <c r="B13" i="1"/>
  <c r="BW12" i="1"/>
  <c r="BY12" i="1" s="1"/>
  <c r="BN12" i="1"/>
  <c r="BE12" i="1"/>
  <c r="AV12" i="1"/>
  <c r="AM12" i="1"/>
  <c r="AD12" i="1"/>
  <c r="W12" i="1"/>
  <c r="O12" i="1"/>
  <c r="G12" i="1"/>
  <c r="B12" i="1"/>
  <c r="BV11" i="1"/>
  <c r="BU11" i="1"/>
  <c r="BT11" i="1"/>
  <c r="BS11" i="1"/>
  <c r="BR11" i="1"/>
  <c r="BQ11" i="1"/>
  <c r="BP11" i="1"/>
  <c r="BO11" i="1"/>
  <c r="BM11" i="1"/>
  <c r="BL11" i="1"/>
  <c r="BK11" i="1"/>
  <c r="BJ11" i="1"/>
  <c r="BI11" i="1"/>
  <c r="BH11" i="1"/>
  <c r="BG11" i="1"/>
  <c r="BF11" i="1"/>
  <c r="BD11" i="1"/>
  <c r="BC11" i="1"/>
  <c r="BB11" i="1"/>
  <c r="BA11" i="1"/>
  <c r="AZ11" i="1"/>
  <c r="AY11" i="1"/>
  <c r="AX11" i="1"/>
  <c r="AW11" i="1"/>
  <c r="AU11" i="1"/>
  <c r="AT11" i="1"/>
  <c r="AS11" i="1"/>
  <c r="AR11" i="1"/>
  <c r="AQ11" i="1"/>
  <c r="AP11" i="1"/>
  <c r="AO11" i="1"/>
  <c r="AN11" i="1"/>
  <c r="AL11" i="1"/>
  <c r="AK11" i="1"/>
  <c r="AJ11" i="1"/>
  <c r="AI11" i="1"/>
  <c r="AH11" i="1"/>
  <c r="AG11" i="1"/>
  <c r="AF11" i="1"/>
  <c r="AE11" i="1"/>
  <c r="AC11" i="1"/>
  <c r="AB11" i="1"/>
  <c r="AA11" i="1"/>
  <c r="Z11" i="1"/>
  <c r="Y11" i="1"/>
  <c r="V11" i="1"/>
  <c r="U11" i="1"/>
  <c r="T11" i="1"/>
  <c r="S11" i="1"/>
  <c r="R11" i="1"/>
  <c r="N11" i="1"/>
  <c r="M11" i="1"/>
  <c r="L11" i="1"/>
  <c r="K11" i="1"/>
  <c r="J11" i="1"/>
  <c r="G11" i="1"/>
  <c r="B11" i="1"/>
  <c r="E10" i="1"/>
  <c r="D10" i="1"/>
  <c r="B10" i="1"/>
  <c r="BW9" i="1"/>
  <c r="BY9" i="1" s="1"/>
  <c r="BN9" i="1"/>
  <c r="BE9" i="1"/>
  <c r="AV9" i="1"/>
  <c r="AM9" i="1"/>
  <c r="AD9" i="1"/>
  <c r="R9" i="1"/>
  <c r="O9" i="1"/>
  <c r="G9" i="1"/>
  <c r="B9" i="1"/>
  <c r="BW8" i="1"/>
  <c r="BY8" i="1" s="1"/>
  <c r="BN8" i="1"/>
  <c r="BE8" i="1"/>
  <c r="AV8" i="1"/>
  <c r="AM8" i="1"/>
  <c r="AD8" i="1"/>
  <c r="W8" i="1"/>
  <c r="J8" i="1"/>
  <c r="G8" i="1"/>
  <c r="B8" i="1"/>
  <c r="BV7" i="1"/>
  <c r="BV6" i="1" s="1"/>
  <c r="BU7" i="1"/>
  <c r="BU6" i="1" s="1"/>
  <c r="BT7" i="1"/>
  <c r="BT6" i="1" s="1"/>
  <c r="BS7" i="1"/>
  <c r="BS6" i="1" s="1"/>
  <c r="BR7" i="1"/>
  <c r="BR6" i="1" s="1"/>
  <c r="BQ7" i="1"/>
  <c r="BQ6" i="1" s="1"/>
  <c r="BP7" i="1"/>
  <c r="BP6" i="1" s="1"/>
  <c r="BM7" i="1"/>
  <c r="BM6" i="1" s="1"/>
  <c r="BL7" i="1"/>
  <c r="BL6" i="1" s="1"/>
  <c r="BK7" i="1"/>
  <c r="BK6" i="1" s="1"/>
  <c r="BJ7" i="1"/>
  <c r="BJ6" i="1" s="1"/>
  <c r="BI7" i="1"/>
  <c r="BI6" i="1" s="1"/>
  <c r="BH7" i="1"/>
  <c r="BH6" i="1" s="1"/>
  <c r="BG7" i="1"/>
  <c r="BG6" i="1" s="1"/>
  <c r="BD7" i="1"/>
  <c r="BD6" i="1" s="1"/>
  <c r="BC7" i="1"/>
  <c r="BC6" i="1" s="1"/>
  <c r="BB7" i="1"/>
  <c r="BB6" i="1" s="1"/>
  <c r="BA7" i="1"/>
  <c r="BA6" i="1" s="1"/>
  <c r="AZ7" i="1"/>
  <c r="AZ6" i="1" s="1"/>
  <c r="AY7" i="1"/>
  <c r="AY6" i="1" s="1"/>
  <c r="AX7" i="1"/>
  <c r="AU7" i="1"/>
  <c r="AU6" i="1" s="1"/>
  <c r="AT7" i="1"/>
  <c r="AT6" i="1" s="1"/>
  <c r="AS7" i="1"/>
  <c r="AS6" i="1" s="1"/>
  <c r="AR7" i="1"/>
  <c r="AR6" i="1" s="1"/>
  <c r="AQ7" i="1"/>
  <c r="AQ6" i="1" s="1"/>
  <c r="AP7" i="1"/>
  <c r="AP6" i="1" s="1"/>
  <c r="AO7" i="1"/>
  <c r="AL7" i="1"/>
  <c r="AL6" i="1" s="1"/>
  <c r="AK7" i="1"/>
  <c r="AK6" i="1" s="1"/>
  <c r="AJ7" i="1"/>
  <c r="AJ6" i="1" s="1"/>
  <c r="AI7" i="1"/>
  <c r="AI6" i="1" s="1"/>
  <c r="AH7" i="1"/>
  <c r="AH6" i="1" s="1"/>
  <c r="AG7" i="1"/>
  <c r="AG6" i="1" s="1"/>
  <c r="AF7" i="1"/>
  <c r="AF6" i="1" s="1"/>
  <c r="AC7" i="1"/>
  <c r="AC6" i="1" s="1"/>
  <c r="AB7" i="1"/>
  <c r="AB6" i="1" s="1"/>
  <c r="AA7" i="1"/>
  <c r="AA6" i="1" s="1"/>
  <c r="Z7" i="1"/>
  <c r="Z6" i="1" s="1"/>
  <c r="V7" i="1"/>
  <c r="V6" i="1" s="1"/>
  <c r="U7" i="1"/>
  <c r="U6" i="1" s="1"/>
  <c r="T7" i="1"/>
  <c r="T6" i="1" s="1"/>
  <c r="S7" i="1"/>
  <c r="S6" i="1" s="1"/>
  <c r="N7" i="1"/>
  <c r="N6" i="1" s="1"/>
  <c r="M7" i="1"/>
  <c r="M6" i="1" s="1"/>
  <c r="L7" i="1"/>
  <c r="L6" i="1" s="1"/>
  <c r="K7" i="1"/>
  <c r="K6" i="1" s="1"/>
  <c r="G7" i="1"/>
  <c r="B7" i="1"/>
  <c r="BO6" i="1"/>
  <c r="BF6" i="1"/>
  <c r="AW6" i="1"/>
  <c r="AN6" i="1"/>
  <c r="AE6" i="1"/>
  <c r="Y6" i="1"/>
  <c r="E6" i="1"/>
  <c r="D6" i="1"/>
  <c r="B6" i="1"/>
  <c r="B5" i="1"/>
  <c r="B4" i="1"/>
  <c r="R23" i="1" l="1"/>
  <c r="AN35" i="1"/>
  <c r="AN30" i="1" s="1"/>
  <c r="AN47" i="1"/>
  <c r="AN40" i="1" s="1"/>
  <c r="AN55" i="1"/>
  <c r="AN54" i="1" s="1"/>
  <c r="AN53" i="1" s="1"/>
  <c r="R139" i="1"/>
  <c r="L30" i="1"/>
  <c r="T30" i="1"/>
  <c r="AV56" i="1"/>
  <c r="R169" i="1"/>
  <c r="AW35" i="1"/>
  <c r="AW30" i="1" s="1"/>
  <c r="R133" i="1"/>
  <c r="W133" i="1" s="1"/>
  <c r="BO152" i="1"/>
  <c r="AS30" i="1"/>
  <c r="AA16" i="1"/>
  <c r="BL40" i="1"/>
  <c r="BL39" i="1" s="1"/>
  <c r="BV40" i="1"/>
  <c r="BV39" i="1" s="1"/>
  <c r="AX30" i="1"/>
  <c r="BB30" i="1"/>
  <c r="BH30" i="1"/>
  <c r="BL30" i="1"/>
  <c r="BR30" i="1"/>
  <c r="BV30" i="1"/>
  <c r="BP30" i="1"/>
  <c r="AY30" i="1"/>
  <c r="BC30" i="1"/>
  <c r="BI30" i="1"/>
  <c r="BM30" i="1"/>
  <c r="AX162" i="1"/>
  <c r="K125" i="1"/>
  <c r="U10" i="1"/>
  <c r="AA10" i="1"/>
  <c r="AA5" i="1" s="1"/>
  <c r="AX10" i="1"/>
  <c r="BB10" i="1"/>
  <c r="BG10" i="1"/>
  <c r="BG5" i="1" s="1"/>
  <c r="BK10" i="1"/>
  <c r="BK5" i="1" s="1"/>
  <c r="G114" i="1"/>
  <c r="AB54" i="1"/>
  <c r="AB53" i="1" s="1"/>
  <c r="AU40" i="1"/>
  <c r="AU39" i="1" s="1"/>
  <c r="BJ40" i="1"/>
  <c r="BJ39" i="1" s="1"/>
  <c r="BR40" i="1"/>
  <c r="BR39" i="1" s="1"/>
  <c r="V10" i="1"/>
  <c r="V5" i="1" s="1"/>
  <c r="AQ16" i="1"/>
  <c r="R40" i="1"/>
  <c r="V40" i="1"/>
  <c r="V39" i="1" s="1"/>
  <c r="AB40" i="1"/>
  <c r="AB39" i="1" s="1"/>
  <c r="AL40" i="1"/>
  <c r="AL39" i="1" s="1"/>
  <c r="AQ40" i="1"/>
  <c r="AQ39" i="1" s="1"/>
  <c r="G63" i="1"/>
  <c r="O8" i="1"/>
  <c r="P8" i="1" s="1"/>
  <c r="J7" i="1"/>
  <c r="J6" i="1" s="1"/>
  <c r="AE35" i="1"/>
  <c r="AW16" i="1"/>
  <c r="BO16" i="1"/>
  <c r="AW47" i="1"/>
  <c r="BE47" i="1" s="1"/>
  <c r="BO10" i="1"/>
  <c r="BO5" i="1" s="1"/>
  <c r="R31" i="1"/>
  <c r="W31" i="1" s="1"/>
  <c r="AH40" i="1"/>
  <c r="AH39" i="1" s="1"/>
  <c r="AT40" i="1"/>
  <c r="AT39" i="1" s="1"/>
  <c r="BS40" i="1"/>
  <c r="BS39" i="1" s="1"/>
  <c r="J54" i="1"/>
  <c r="J53" i="1" s="1"/>
  <c r="N54" i="1"/>
  <c r="N53" i="1" s="1"/>
  <c r="BF55" i="1"/>
  <c r="BJ114" i="1"/>
  <c r="J125" i="1"/>
  <c r="N125" i="1"/>
  <c r="BA162" i="1"/>
  <c r="BU162" i="1"/>
  <c r="AF87" i="1"/>
  <c r="AF86" i="1" s="1"/>
  <c r="AJ87" i="1"/>
  <c r="AJ86" i="1" s="1"/>
  <c r="R102" i="1"/>
  <c r="W102" i="1" s="1"/>
  <c r="V114" i="1"/>
  <c r="AC114" i="1"/>
  <c r="AI114" i="1"/>
  <c r="AG136" i="1"/>
  <c r="P37" i="1"/>
  <c r="BF47" i="1"/>
  <c r="BF40" i="1" s="1"/>
  <c r="BN48" i="1"/>
  <c r="W51" i="1"/>
  <c r="P19" i="1"/>
  <c r="BA30" i="1"/>
  <c r="U5" i="1"/>
  <c r="AZ16" i="1"/>
  <c r="AV23" i="1"/>
  <c r="U30" i="1"/>
  <c r="AB30" i="1"/>
  <c r="BG40" i="1"/>
  <c r="BG39" i="1" s="1"/>
  <c r="BQ40" i="1"/>
  <c r="BQ39" i="1" s="1"/>
  <c r="P72" i="1"/>
  <c r="P73" i="1"/>
  <c r="P74" i="1"/>
  <c r="Z87" i="1"/>
  <c r="Z86" i="1" s="1"/>
  <c r="AW87" i="1"/>
  <c r="AW86" i="1" s="1"/>
  <c r="BP87" i="1"/>
  <c r="BP86" i="1" s="1"/>
  <c r="P117" i="1"/>
  <c r="P151" i="1"/>
  <c r="S152" i="1"/>
  <c r="E5" i="1"/>
  <c r="R25" i="1"/>
  <c r="W25" i="1" s="1"/>
  <c r="P80" i="1"/>
  <c r="P91" i="1"/>
  <c r="R95" i="1"/>
  <c r="P103" i="1"/>
  <c r="AC152" i="1"/>
  <c r="AK125" i="1"/>
  <c r="BL125" i="1"/>
  <c r="L10" i="1"/>
  <c r="L5" i="1" s="1"/>
  <c r="AH10" i="1"/>
  <c r="AH5" i="1" s="1"/>
  <c r="AL10" i="1"/>
  <c r="AL5" i="1" s="1"/>
  <c r="AQ10" i="1"/>
  <c r="AU10" i="1"/>
  <c r="AU5" i="1" s="1"/>
  <c r="BR10" i="1"/>
  <c r="BR5" i="1" s="1"/>
  <c r="BW13" i="1"/>
  <c r="BX13" i="1" s="1"/>
  <c r="BY13" i="1" s="1"/>
  <c r="AR16" i="1"/>
  <c r="BA16" i="1"/>
  <c r="AY40" i="1"/>
  <c r="AY39" i="1" s="1"/>
  <c r="AF54" i="1"/>
  <c r="AF53" i="1" s="1"/>
  <c r="AJ63" i="1"/>
  <c r="AJ62" i="1" s="1"/>
  <c r="BT63" i="1"/>
  <c r="BT62" i="1" s="1"/>
  <c r="P97" i="1"/>
  <c r="AF125" i="1"/>
  <c r="AJ125" i="1"/>
  <c r="AO125" i="1"/>
  <c r="AS125" i="1"/>
  <c r="BG125" i="1"/>
  <c r="BK125" i="1"/>
  <c r="BP125" i="1"/>
  <c r="BT125" i="1"/>
  <c r="G10" i="1"/>
  <c r="T16" i="1"/>
  <c r="AA40" i="1"/>
  <c r="AA39" i="1" s="1"/>
  <c r="L40" i="1"/>
  <c r="L39" i="1" s="1"/>
  <c r="AG87" i="1"/>
  <c r="AG86" i="1" s="1"/>
  <c r="AT87" i="1"/>
  <c r="AT86" i="1" s="1"/>
  <c r="BL87" i="1"/>
  <c r="BL86" i="1" s="1"/>
  <c r="BQ87" i="1"/>
  <c r="BQ86" i="1" s="1"/>
  <c r="BC125" i="1"/>
  <c r="M16" i="1"/>
  <c r="AG40" i="1"/>
  <c r="AG39" i="1" s="1"/>
  <c r="BE41" i="1"/>
  <c r="M63" i="1"/>
  <c r="M62" i="1" s="1"/>
  <c r="O69" i="1"/>
  <c r="W69" i="1"/>
  <c r="AY63" i="1"/>
  <c r="AY62" i="1" s="1"/>
  <c r="BC63" i="1"/>
  <c r="BC62" i="1" s="1"/>
  <c r="Y63" i="1"/>
  <c r="Y62" i="1" s="1"/>
  <c r="AC63" i="1"/>
  <c r="AC62" i="1" s="1"/>
  <c r="AU63" i="1"/>
  <c r="AU62" i="1" s="1"/>
  <c r="BI63" i="1"/>
  <c r="BI62" i="1" s="1"/>
  <c r="BM63" i="1"/>
  <c r="BM62" i="1" s="1"/>
  <c r="AQ114" i="1"/>
  <c r="AU114" i="1"/>
  <c r="BG114" i="1"/>
  <c r="G132" i="1"/>
  <c r="G162" i="1"/>
  <c r="V30" i="1"/>
  <c r="V63" i="1"/>
  <c r="V62" i="1" s="1"/>
  <c r="BB5" i="1"/>
  <c r="M10" i="1"/>
  <c r="M5" i="1" s="1"/>
  <c r="Z10" i="1"/>
  <c r="Z5" i="1" s="1"/>
  <c r="AE10" i="1"/>
  <c r="AE5" i="1" s="1"/>
  <c r="AI10" i="1"/>
  <c r="AI5" i="1" s="1"/>
  <c r="BJ10" i="1"/>
  <c r="BJ5" i="1" s="1"/>
  <c r="BS10" i="1"/>
  <c r="BS5" i="1" s="1"/>
  <c r="E15" i="1"/>
  <c r="S16" i="1"/>
  <c r="Z16" i="1"/>
  <c r="P99" i="1"/>
  <c r="BH87" i="1"/>
  <c r="BH86" i="1" s="1"/>
  <c r="P104" i="1"/>
  <c r="P56" i="1"/>
  <c r="AL87" i="1"/>
  <c r="AL86" i="1" s="1"/>
  <c r="P122" i="1"/>
  <c r="BU152" i="1"/>
  <c r="AI16" i="1"/>
  <c r="BS16" i="1"/>
  <c r="AZ30" i="1"/>
  <c r="AZ15" i="1" s="1"/>
  <c r="BD30" i="1"/>
  <c r="BJ30" i="1"/>
  <c r="BT30" i="1"/>
  <c r="K30" i="1"/>
  <c r="AR30" i="1"/>
  <c r="BN120" i="1"/>
  <c r="AB125" i="1"/>
  <c r="BE128" i="1"/>
  <c r="BF125" i="1"/>
  <c r="BJ125" i="1"/>
  <c r="AP136" i="1"/>
  <c r="BJ136" i="1"/>
  <c r="BI152" i="1"/>
  <c r="U162" i="1"/>
  <c r="AT162" i="1"/>
  <c r="R10" i="1"/>
  <c r="AP10" i="1"/>
  <c r="AY10" i="1"/>
  <c r="AY5" i="1" s="1"/>
  <c r="BC10" i="1"/>
  <c r="BC5" i="1" s="1"/>
  <c r="L16" i="1"/>
  <c r="AF16" i="1"/>
  <c r="AJ16" i="1"/>
  <c r="P24" i="1"/>
  <c r="P28" i="1"/>
  <c r="AG30" i="1"/>
  <c r="AK30" i="1"/>
  <c r="AU30" i="1"/>
  <c r="BG30" i="1"/>
  <c r="BK30" i="1"/>
  <c r="BQ30" i="1"/>
  <c r="BU30" i="1"/>
  <c r="P43" i="1"/>
  <c r="BC40" i="1"/>
  <c r="BC39" i="1" s="1"/>
  <c r="G49" i="1"/>
  <c r="S54" i="1"/>
  <c r="S53" i="1" s="1"/>
  <c r="BB87" i="1"/>
  <c r="BB86" i="1" s="1"/>
  <c r="P101" i="1"/>
  <c r="AS114" i="1"/>
  <c r="AY114" i="1"/>
  <c r="BC114" i="1"/>
  <c r="BI114" i="1"/>
  <c r="BM114" i="1"/>
  <c r="BS114" i="1"/>
  <c r="S125" i="1"/>
  <c r="AC125" i="1"/>
  <c r="BD125" i="1"/>
  <c r="P131" i="1"/>
  <c r="AD150" i="1"/>
  <c r="AM150" i="1"/>
  <c r="AV150" i="1"/>
  <c r="BE150" i="1"/>
  <c r="BN150" i="1"/>
  <c r="AP152" i="1"/>
  <c r="AT152" i="1"/>
  <c r="BT162" i="1"/>
  <c r="BQ16" i="1"/>
  <c r="BU16" i="1"/>
  <c r="AZ54" i="1"/>
  <c r="AZ53" i="1" s="1"/>
  <c r="BD54" i="1"/>
  <c r="BD53" i="1" s="1"/>
  <c r="O58" i="1"/>
  <c r="P58" i="1" s="1"/>
  <c r="W58" i="1"/>
  <c r="V54" i="1"/>
  <c r="V53" i="1" s="1"/>
  <c r="AG54" i="1"/>
  <c r="AG53" i="1" s="1"/>
  <c r="AK54" i="1"/>
  <c r="AK53" i="1" s="1"/>
  <c r="AP54" i="1"/>
  <c r="AP53" i="1" s="1"/>
  <c r="AT54" i="1"/>
  <c r="AT53" i="1" s="1"/>
  <c r="BH54" i="1"/>
  <c r="BH53" i="1" s="1"/>
  <c r="G82" i="1"/>
  <c r="G83" i="1"/>
  <c r="AQ87" i="1"/>
  <c r="AQ86" i="1" s="1"/>
  <c r="BI87" i="1"/>
  <c r="BI86" i="1" s="1"/>
  <c r="AY125" i="1"/>
  <c r="BQ125" i="1"/>
  <c r="AB136" i="1"/>
  <c r="AH136" i="1"/>
  <c r="AV157" i="1"/>
  <c r="L162" i="1"/>
  <c r="AA162" i="1"/>
  <c r="AQ162" i="1"/>
  <c r="AU162" i="1"/>
  <c r="BK162" i="1"/>
  <c r="BQ162" i="1"/>
  <c r="AV7" i="1"/>
  <c r="P9" i="1"/>
  <c r="BD16" i="1"/>
  <c r="R17" i="1"/>
  <c r="W17" i="1" s="1"/>
  <c r="P20" i="1"/>
  <c r="U16" i="1"/>
  <c r="AB16" i="1"/>
  <c r="BH16" i="1"/>
  <c r="S30" i="1"/>
  <c r="S15" i="1" s="1"/>
  <c r="Z30" i="1"/>
  <c r="AP30" i="1"/>
  <c r="AT30" i="1"/>
  <c r="P36" i="1"/>
  <c r="AD37" i="1"/>
  <c r="P38" i="1"/>
  <c r="P44" i="1"/>
  <c r="P45" i="1"/>
  <c r="M40" i="1"/>
  <c r="M39" i="1" s="1"/>
  <c r="Z40" i="1"/>
  <c r="Z39" i="1" s="1"/>
  <c r="AX40" i="1"/>
  <c r="AX39" i="1" s="1"/>
  <c r="R50" i="1"/>
  <c r="R49" i="1" s="1"/>
  <c r="W49" i="1" s="1"/>
  <c r="U54" i="1"/>
  <c r="U53" i="1" s="1"/>
  <c r="AA54" i="1"/>
  <c r="AA53" i="1" s="1"/>
  <c r="BG54" i="1"/>
  <c r="BG53" i="1" s="1"/>
  <c r="BK54" i="1"/>
  <c r="BK53" i="1" s="1"/>
  <c r="P61" i="1"/>
  <c r="Z63" i="1"/>
  <c r="Z62" i="1" s="1"/>
  <c r="AE63" i="1"/>
  <c r="AE62" i="1" s="1"/>
  <c r="AI63" i="1"/>
  <c r="AI62" i="1" s="1"/>
  <c r="AW63" i="1"/>
  <c r="AW62" i="1" s="1"/>
  <c r="BF63" i="1"/>
  <c r="BJ63" i="1"/>
  <c r="BJ62" i="1" s="1"/>
  <c r="BW71" i="1"/>
  <c r="BX71" i="1" s="1"/>
  <c r="BY71" i="1" s="1"/>
  <c r="BS63" i="1"/>
  <c r="BS62" i="1" s="1"/>
  <c r="P81" i="1"/>
  <c r="G87" i="1"/>
  <c r="AO87" i="1"/>
  <c r="AO86" i="1" s="1"/>
  <c r="AS87" i="1"/>
  <c r="AS86" i="1" s="1"/>
  <c r="AX87" i="1"/>
  <c r="AX86" i="1" s="1"/>
  <c r="BT87" i="1"/>
  <c r="N87" i="1"/>
  <c r="N86" i="1" s="1"/>
  <c r="U87" i="1"/>
  <c r="U86" i="1" s="1"/>
  <c r="BA87" i="1"/>
  <c r="BA86" i="1" s="1"/>
  <c r="BJ87" i="1"/>
  <c r="BO87" i="1"/>
  <c r="BO86" i="1" s="1"/>
  <c r="BS87" i="1"/>
  <c r="BS86" i="1" s="1"/>
  <c r="P98" i="1"/>
  <c r="AD102" i="1"/>
  <c r="AV102" i="1"/>
  <c r="W116" i="1"/>
  <c r="T125" i="1"/>
  <c r="BA125" i="1"/>
  <c r="BO125" i="1"/>
  <c r="BH125" i="1"/>
  <c r="AC136" i="1"/>
  <c r="AI136" i="1"/>
  <c r="AS136" i="1"/>
  <c r="BS136" i="1"/>
  <c r="P138" i="1"/>
  <c r="AV139" i="1"/>
  <c r="W140" i="1"/>
  <c r="P141" i="1"/>
  <c r="O144" i="1"/>
  <c r="AD144" i="1"/>
  <c r="AT136" i="1"/>
  <c r="BN144" i="1"/>
  <c r="W151" i="1"/>
  <c r="W156" i="1"/>
  <c r="AM160" i="1"/>
  <c r="BE160" i="1"/>
  <c r="BN160" i="1"/>
  <c r="BW160" i="1"/>
  <c r="BX160" i="1" s="1"/>
  <c r="BY160" i="1" s="1"/>
  <c r="AJ162" i="1"/>
  <c r="AP162" i="1"/>
  <c r="P164" i="1"/>
  <c r="BB162" i="1"/>
  <c r="P170" i="1"/>
  <c r="K16" i="1"/>
  <c r="AY16" i="1"/>
  <c r="BC16" i="1"/>
  <c r="BS30" i="1"/>
  <c r="AD50" i="1"/>
  <c r="BQ54" i="1"/>
  <c r="BQ53" i="1" s="1"/>
  <c r="BU54" i="1"/>
  <c r="BU53" i="1" s="1"/>
  <c r="AV60" i="1"/>
  <c r="O88" i="1"/>
  <c r="P88" i="1" s="1"/>
  <c r="AK136" i="1"/>
  <c r="AQ5" i="1"/>
  <c r="P12" i="1"/>
  <c r="G16" i="1"/>
  <c r="AO16" i="1"/>
  <c r="AS16" i="1"/>
  <c r="BG16" i="1"/>
  <c r="BK16" i="1"/>
  <c r="BP16" i="1"/>
  <c r="BT16" i="1"/>
  <c r="P21" i="1"/>
  <c r="G30" i="1"/>
  <c r="M30" i="1"/>
  <c r="M15" i="1" s="1"/>
  <c r="N30" i="1"/>
  <c r="BN37" i="1"/>
  <c r="U40" i="1"/>
  <c r="U39" i="1" s="1"/>
  <c r="AK40" i="1"/>
  <c r="AK39" i="1" s="1"/>
  <c r="AP40" i="1"/>
  <c r="AP39" i="1" s="1"/>
  <c r="BU40" i="1"/>
  <c r="BU39" i="1" s="1"/>
  <c r="AR54" i="1"/>
  <c r="AR53" i="1" s="1"/>
  <c r="BN56" i="1"/>
  <c r="AG63" i="1"/>
  <c r="AG62" i="1" s="1"/>
  <c r="AK63" i="1"/>
  <c r="AK62" i="1" s="1"/>
  <c r="AQ63" i="1"/>
  <c r="AQ62" i="1" s="1"/>
  <c r="BN64" i="1"/>
  <c r="BQ63" i="1"/>
  <c r="BQ62" i="1" s="1"/>
  <c r="BU63" i="1"/>
  <c r="BU62" i="1" s="1"/>
  <c r="P75" i="1"/>
  <c r="P79" i="1"/>
  <c r="W81" i="1"/>
  <c r="O82" i="1"/>
  <c r="P82" i="1" s="1"/>
  <c r="P93" i="1"/>
  <c r="L87" i="1"/>
  <c r="L86" i="1" s="1"/>
  <c r="AD95" i="1"/>
  <c r="BD87" i="1"/>
  <c r="BD86" i="1" s="1"/>
  <c r="P100" i="1"/>
  <c r="P112" i="1"/>
  <c r="AB114" i="1"/>
  <c r="AH114" i="1"/>
  <c r="AL114" i="1"/>
  <c r="AR114" i="1"/>
  <c r="BH114" i="1"/>
  <c r="BL114" i="1"/>
  <c r="BR114" i="1"/>
  <c r="BV114" i="1"/>
  <c r="W119" i="1"/>
  <c r="Z114" i="1"/>
  <c r="AZ125" i="1"/>
  <c r="BM125" i="1"/>
  <c r="P129" i="1"/>
  <c r="AM132" i="1"/>
  <c r="BE133" i="1"/>
  <c r="P134" i="1"/>
  <c r="AM142" i="1"/>
  <c r="BW142" i="1"/>
  <c r="BX142" i="1" s="1"/>
  <c r="BY142" i="1" s="1"/>
  <c r="O146" i="1"/>
  <c r="P146" i="1" s="1"/>
  <c r="AL136" i="1"/>
  <c r="BR136" i="1"/>
  <c r="BV136" i="1"/>
  <c r="BE148" i="1"/>
  <c r="T152" i="1"/>
  <c r="AG152" i="1"/>
  <c r="AK152" i="1"/>
  <c r="AQ152" i="1"/>
  <c r="AU152" i="1"/>
  <c r="BE153" i="1"/>
  <c r="P154" i="1"/>
  <c r="M152" i="1"/>
  <c r="AB152" i="1"/>
  <c r="AV155" i="1"/>
  <c r="BE155" i="1"/>
  <c r="BN155" i="1"/>
  <c r="P156" i="1"/>
  <c r="W158" i="1"/>
  <c r="W166" i="1"/>
  <c r="BR162" i="1"/>
  <c r="BV162" i="1"/>
  <c r="P168" i="1"/>
  <c r="AM11" i="1"/>
  <c r="BN11" i="1"/>
  <c r="BW11" i="1"/>
  <c r="BX11" i="1" s="1"/>
  <c r="BY11" i="1" s="1"/>
  <c r="AI30" i="1"/>
  <c r="BW35" i="1"/>
  <c r="BX35" i="1" s="1"/>
  <c r="BY35" i="1" s="1"/>
  <c r="AI40" i="1"/>
  <c r="AI39" i="1" s="1"/>
  <c r="AH63" i="1"/>
  <c r="AH62" i="1" s="1"/>
  <c r="AL63" i="1"/>
  <c r="AL62" i="1" s="1"/>
  <c r="BR63" i="1"/>
  <c r="BR62" i="1" s="1"/>
  <c r="BV63" i="1"/>
  <c r="BV62" i="1" s="1"/>
  <c r="AM76" i="1"/>
  <c r="BW76" i="1"/>
  <c r="W115" i="1"/>
  <c r="BK114" i="1"/>
  <c r="BU125" i="1"/>
  <c r="J152" i="1"/>
  <c r="N152" i="1"/>
  <c r="V152" i="1"/>
  <c r="AS152" i="1"/>
  <c r="W167" i="1"/>
  <c r="AC162" i="1"/>
  <c r="AD159" i="1"/>
  <c r="W64" i="1"/>
  <c r="R63" i="1"/>
  <c r="R62" i="1" s="1"/>
  <c r="O49" i="1"/>
  <c r="P49" i="1" s="1"/>
  <c r="BE82" i="1"/>
  <c r="BW132" i="1"/>
  <c r="O7" i="1"/>
  <c r="AD7" i="1"/>
  <c r="J10" i="1"/>
  <c r="N10" i="1"/>
  <c r="N5" i="1" s="1"/>
  <c r="AF10" i="1"/>
  <c r="AJ10" i="1"/>
  <c r="AJ5" i="1" s="1"/>
  <c r="AO10" i="1"/>
  <c r="AS10" i="1"/>
  <c r="AS5" i="1" s="1"/>
  <c r="BP10" i="1"/>
  <c r="BT10" i="1"/>
  <c r="BT5" i="1" s="1"/>
  <c r="D15" i="1"/>
  <c r="G15" i="1" s="1"/>
  <c r="BL16" i="1"/>
  <c r="P22" i="1"/>
  <c r="W23" i="1"/>
  <c r="P27" i="1"/>
  <c r="AH30" i="1"/>
  <c r="AL30" i="1"/>
  <c r="AA30" i="1"/>
  <c r="AA15" i="1" s="1"/>
  <c r="AF30" i="1"/>
  <c r="AF15" i="1" s="1"/>
  <c r="AJ30" i="1"/>
  <c r="AJ15" i="1" s="1"/>
  <c r="BW37" i="1"/>
  <c r="BY37" i="1" s="1"/>
  <c r="S40" i="1"/>
  <c r="S39" i="1" s="1"/>
  <c r="P42" i="1"/>
  <c r="P46" i="1"/>
  <c r="BI40" i="1"/>
  <c r="BI39" i="1" s="1"/>
  <c r="G54" i="1"/>
  <c r="BP54" i="1"/>
  <c r="BP53" i="1" s="1"/>
  <c r="BT54" i="1"/>
  <c r="BT53" i="1" s="1"/>
  <c r="AC54" i="1"/>
  <c r="AC53" i="1" s="1"/>
  <c r="AH54" i="1"/>
  <c r="AH53" i="1" s="1"/>
  <c r="AL54" i="1"/>
  <c r="AL53" i="1" s="1"/>
  <c r="AQ54" i="1"/>
  <c r="AQ53" i="1" s="1"/>
  <c r="AU54" i="1"/>
  <c r="AU53" i="1" s="1"/>
  <c r="BI54" i="1"/>
  <c r="BI53" i="1" s="1"/>
  <c r="BM54" i="1"/>
  <c r="BM53" i="1" s="1"/>
  <c r="BR54" i="1"/>
  <c r="BR53" i="1" s="1"/>
  <c r="BV54" i="1"/>
  <c r="BV53" i="1" s="1"/>
  <c r="W60" i="1"/>
  <c r="AD60" i="1"/>
  <c r="AM60" i="1"/>
  <c r="AJ54" i="1"/>
  <c r="AJ53" i="1" s="1"/>
  <c r="BW60" i="1"/>
  <c r="BX60" i="1" s="1"/>
  <c r="BY60" i="1" s="1"/>
  <c r="D62" i="1"/>
  <c r="G62" i="1" s="1"/>
  <c r="AB63" i="1"/>
  <c r="AR63" i="1"/>
  <c r="AR62" i="1" s="1"/>
  <c r="BH63" i="1"/>
  <c r="BH62" i="1" s="1"/>
  <c r="BL63" i="1"/>
  <c r="BL62" i="1" s="1"/>
  <c r="W68" i="1"/>
  <c r="P70" i="1"/>
  <c r="J63" i="1"/>
  <c r="N63" i="1"/>
  <c r="N62" i="1" s="1"/>
  <c r="U63" i="1"/>
  <c r="U62" i="1" s="1"/>
  <c r="AX63" i="1"/>
  <c r="AX62" i="1" s="1"/>
  <c r="BB63" i="1"/>
  <c r="BB62" i="1" s="1"/>
  <c r="W84" i="1"/>
  <c r="AH87" i="1"/>
  <c r="AH86" i="1" s="1"/>
  <c r="BR87" i="1"/>
  <c r="BR86" i="1" s="1"/>
  <c r="BV87" i="1"/>
  <c r="BV86" i="1" s="1"/>
  <c r="P89" i="1"/>
  <c r="AC87" i="1"/>
  <c r="AC86" i="1" s="1"/>
  <c r="BG87" i="1"/>
  <c r="BG86" i="1" s="1"/>
  <c r="BK87" i="1"/>
  <c r="BK86" i="1" s="1"/>
  <c r="P94" i="1"/>
  <c r="T87" i="1"/>
  <c r="T86" i="1" s="1"/>
  <c r="AZ87" i="1"/>
  <c r="AZ86" i="1" s="1"/>
  <c r="W103" i="1"/>
  <c r="P105" i="1"/>
  <c r="J114" i="1"/>
  <c r="N114" i="1"/>
  <c r="AV118" i="1"/>
  <c r="BE120" i="1"/>
  <c r="AG125" i="1"/>
  <c r="V125" i="1"/>
  <c r="AX125" i="1"/>
  <c r="BB125" i="1"/>
  <c r="AI125" i="1"/>
  <c r="BS125" i="1"/>
  <c r="P135" i="1"/>
  <c r="O137" i="1"/>
  <c r="P137" i="1" s="1"/>
  <c r="BT136" i="1"/>
  <c r="AM139" i="1"/>
  <c r="AY136" i="1"/>
  <c r="BC136" i="1"/>
  <c r="BH136" i="1"/>
  <c r="BL136" i="1"/>
  <c r="BQ136" i="1"/>
  <c r="BU136" i="1"/>
  <c r="S136" i="1"/>
  <c r="Z136" i="1"/>
  <c r="BN142" i="1"/>
  <c r="BE144" i="1"/>
  <c r="AD146" i="1"/>
  <c r="AM146" i="1"/>
  <c r="AV146" i="1"/>
  <c r="BE146" i="1"/>
  <c r="BN146" i="1"/>
  <c r="P147" i="1"/>
  <c r="AV148" i="1"/>
  <c r="P149" i="1"/>
  <c r="AO152" i="1"/>
  <c r="AH152" i="1"/>
  <c r="AL152" i="1"/>
  <c r="BR152" i="1"/>
  <c r="BV152" i="1"/>
  <c r="AM155" i="1"/>
  <c r="AX152" i="1"/>
  <c r="BB152" i="1"/>
  <c r="BG152" i="1"/>
  <c r="BK152" i="1"/>
  <c r="BP152" i="1"/>
  <c r="BT152" i="1"/>
  <c r="AJ152" i="1"/>
  <c r="BQ152" i="1"/>
  <c r="O159" i="1"/>
  <c r="P159" i="1" s="1"/>
  <c r="AR162" i="1"/>
  <c r="BE163" i="1"/>
  <c r="K162" i="1"/>
  <c r="V162" i="1"/>
  <c r="AH162" i="1"/>
  <c r="AL162" i="1"/>
  <c r="P166" i="1"/>
  <c r="AB162" i="1"/>
  <c r="BE167" i="1"/>
  <c r="BF162" i="1"/>
  <c r="BJ162" i="1"/>
  <c r="W168" i="1"/>
  <c r="W169" i="1"/>
  <c r="AD169" i="1"/>
  <c r="AM169" i="1"/>
  <c r="AZ162" i="1"/>
  <c r="BD162" i="1"/>
  <c r="BW169" i="1"/>
  <c r="BX169" i="1" s="1"/>
  <c r="BY169" i="1" s="1"/>
  <c r="O11" i="1"/>
  <c r="P11" i="1" s="1"/>
  <c r="AP5" i="1"/>
  <c r="K10" i="1"/>
  <c r="K5" i="1" s="1"/>
  <c r="AB10" i="1"/>
  <c r="AB5" i="1" s="1"/>
  <c r="AG10" i="1"/>
  <c r="AG5" i="1" s="1"/>
  <c r="AK10" i="1"/>
  <c r="AT10" i="1"/>
  <c r="AT5" i="1" s="1"/>
  <c r="BH10" i="1"/>
  <c r="BH5" i="1" s="1"/>
  <c r="BL10" i="1"/>
  <c r="BQ10" i="1"/>
  <c r="BQ5" i="1" s="1"/>
  <c r="BU10" i="1"/>
  <c r="BU5" i="1" s="1"/>
  <c r="AU16" i="1"/>
  <c r="P26" i="1"/>
  <c r="AC30" i="1"/>
  <c r="O32" i="1"/>
  <c r="O47" i="1"/>
  <c r="P47" i="1" s="1"/>
  <c r="AZ40" i="1"/>
  <c r="AZ39" i="1" s="1"/>
  <c r="G50" i="1"/>
  <c r="Y55" i="1"/>
  <c r="AD55" i="1" s="1"/>
  <c r="P57" i="1"/>
  <c r="M54" i="1"/>
  <c r="M53" i="1" s="1"/>
  <c r="T54" i="1"/>
  <c r="T53" i="1" s="1"/>
  <c r="Z54" i="1"/>
  <c r="Z53" i="1" s="1"/>
  <c r="AM58" i="1"/>
  <c r="AI54" i="1"/>
  <c r="AI53" i="1" s="1"/>
  <c r="AV58" i="1"/>
  <c r="BE58" i="1"/>
  <c r="BA54" i="1"/>
  <c r="BA53" i="1" s="1"/>
  <c r="BJ54" i="1"/>
  <c r="BJ53" i="1" s="1"/>
  <c r="BW58" i="1"/>
  <c r="BX58" i="1" s="1"/>
  <c r="BY58" i="1" s="1"/>
  <c r="BS54" i="1"/>
  <c r="BS53" i="1" s="1"/>
  <c r="P59" i="1"/>
  <c r="BN60" i="1"/>
  <c r="BO63" i="1"/>
  <c r="BO62" i="1" s="1"/>
  <c r="AS63" i="1"/>
  <c r="AS62" i="1" s="1"/>
  <c r="AM69" i="1"/>
  <c r="AV69" i="1"/>
  <c r="BW69" i="1"/>
  <c r="BX69" i="1" s="1"/>
  <c r="BY69" i="1" s="1"/>
  <c r="K63" i="1"/>
  <c r="K62" i="1" s="1"/>
  <c r="P85" i="1"/>
  <c r="AM88" i="1"/>
  <c r="AV88" i="1"/>
  <c r="BE88" i="1"/>
  <c r="BF87" i="1"/>
  <c r="BF86" i="1" s="1"/>
  <c r="S87" i="1"/>
  <c r="S86" i="1" s="1"/>
  <c r="AD90" i="1"/>
  <c r="AM90" i="1"/>
  <c r="AY87" i="1"/>
  <c r="AY86" i="1" s="1"/>
  <c r="BC87" i="1"/>
  <c r="BC86" i="1" s="1"/>
  <c r="AI87" i="1"/>
  <c r="AI86" i="1" s="1"/>
  <c r="AP87" i="1"/>
  <c r="AP86" i="1" s="1"/>
  <c r="BN102" i="1"/>
  <c r="BM87" i="1"/>
  <c r="BM86" i="1" s="1"/>
  <c r="D113" i="1"/>
  <c r="AD115" i="1"/>
  <c r="AJ114" i="1"/>
  <c r="AP114" i="1"/>
  <c r="AT114" i="1"/>
  <c r="BT114" i="1"/>
  <c r="K114" i="1"/>
  <c r="S114" i="1"/>
  <c r="AM118" i="1"/>
  <c r="AZ114" i="1"/>
  <c r="BD114" i="1"/>
  <c r="BW118" i="1"/>
  <c r="BX118" i="1" s="1"/>
  <c r="BY118" i="1" s="1"/>
  <c r="AV120" i="1"/>
  <c r="P123" i="1"/>
  <c r="G125" i="1"/>
  <c r="AD126" i="1"/>
  <c r="BI125" i="1"/>
  <c r="L125" i="1"/>
  <c r="AP125" i="1"/>
  <c r="AT125" i="1"/>
  <c r="O130" i="1"/>
  <c r="P130" i="1" s="1"/>
  <c r="AD130" i="1"/>
  <c r="BN130" i="1"/>
  <c r="AW132" i="1"/>
  <c r="BE132" i="1" s="1"/>
  <c r="AQ136" i="1"/>
  <c r="AU136" i="1"/>
  <c r="BK136" i="1"/>
  <c r="W138" i="1"/>
  <c r="L136" i="1"/>
  <c r="AZ136" i="1"/>
  <c r="BD136" i="1"/>
  <c r="BI136" i="1"/>
  <c r="BM136" i="1"/>
  <c r="BE142" i="1"/>
  <c r="AV144" i="1"/>
  <c r="AM148" i="1"/>
  <c r="BW148" i="1"/>
  <c r="BX148" i="1" s="1"/>
  <c r="BY148" i="1" s="1"/>
  <c r="BS152" i="1"/>
  <c r="O155" i="1"/>
  <c r="P155" i="1" s="1"/>
  <c r="AD155" i="1"/>
  <c r="AY152" i="1"/>
  <c r="BC152" i="1"/>
  <c r="BH152" i="1"/>
  <c r="BL152" i="1"/>
  <c r="L152" i="1"/>
  <c r="AA152" i="1"/>
  <c r="BM152" i="1"/>
  <c r="G159" i="1"/>
  <c r="O160" i="1"/>
  <c r="P160" i="1" s="1"/>
  <c r="AI162" i="1"/>
  <c r="AS162" i="1"/>
  <c r="BS162" i="1"/>
  <c r="S162" i="1"/>
  <c r="Z162" i="1"/>
  <c r="BN165" i="1"/>
  <c r="BW165" i="1"/>
  <c r="BX165" i="1" s="1"/>
  <c r="BY165" i="1" s="1"/>
  <c r="BN169" i="1"/>
  <c r="BE7" i="1"/>
  <c r="W13" i="1"/>
  <c r="Y10" i="1"/>
  <c r="Y5" i="1" s="1"/>
  <c r="AC10" i="1"/>
  <c r="AC5" i="1" s="1"/>
  <c r="AZ10" i="1"/>
  <c r="AZ5" i="1" s="1"/>
  <c r="BD10" i="1"/>
  <c r="BD5" i="1" s="1"/>
  <c r="BI10" i="1"/>
  <c r="BI5" i="1" s="1"/>
  <c r="BM10" i="1"/>
  <c r="BM5" i="1" s="1"/>
  <c r="BV10" i="1"/>
  <c r="BV5" i="1" s="1"/>
  <c r="AD17" i="1"/>
  <c r="AM17" i="1"/>
  <c r="O23" i="1"/>
  <c r="P23" i="1" s="1"/>
  <c r="O25" i="1"/>
  <c r="N16" i="1"/>
  <c r="BE25" i="1"/>
  <c r="BF16" i="1"/>
  <c r="BJ16" i="1"/>
  <c r="BW25" i="1"/>
  <c r="BX25" i="1" s="1"/>
  <c r="BY25" i="1" s="1"/>
  <c r="AD31" i="1"/>
  <c r="AM31" i="1"/>
  <c r="BW31" i="1"/>
  <c r="BX31" i="1" s="1"/>
  <c r="BY31" i="1" s="1"/>
  <c r="O35" i="1"/>
  <c r="P35" i="1" s="1"/>
  <c r="AQ30" i="1"/>
  <c r="W47" i="1"/>
  <c r="AD47" i="1"/>
  <c r="AV47" i="1"/>
  <c r="AW40" i="1"/>
  <c r="AW39" i="1" s="1"/>
  <c r="BA40" i="1"/>
  <c r="BA39" i="1" s="1"/>
  <c r="BE49" i="1"/>
  <c r="BE51" i="1"/>
  <c r="O55" i="1"/>
  <c r="P55" i="1" s="1"/>
  <c r="BL54" i="1"/>
  <c r="BL53" i="1" s="1"/>
  <c r="AO54" i="1"/>
  <c r="AO53" i="1" s="1"/>
  <c r="AS54" i="1"/>
  <c r="AX54" i="1"/>
  <c r="AX53" i="1" s="1"/>
  <c r="BB54" i="1"/>
  <c r="BB53" i="1" s="1"/>
  <c r="BE60" i="1"/>
  <c r="AD64" i="1"/>
  <c r="AP63" i="1"/>
  <c r="AP62" i="1" s="1"/>
  <c r="AT63" i="1"/>
  <c r="AT62" i="1" s="1"/>
  <c r="AA63" i="1"/>
  <c r="AA62" i="1" s="1"/>
  <c r="BG63" i="1"/>
  <c r="BK63" i="1"/>
  <c r="BK62" i="1" s="1"/>
  <c r="L63" i="1"/>
  <c r="L62" i="1" s="1"/>
  <c r="W71" i="1"/>
  <c r="AZ63" i="1"/>
  <c r="BD63" i="1"/>
  <c r="BD62" i="1" s="1"/>
  <c r="AM84" i="1"/>
  <c r="AV84" i="1"/>
  <c r="BE84" i="1"/>
  <c r="BN84" i="1"/>
  <c r="AA87" i="1"/>
  <c r="AA86" i="1" s="1"/>
  <c r="AU87" i="1"/>
  <c r="AU86" i="1" s="1"/>
  <c r="K87" i="1"/>
  <c r="K86" i="1" s="1"/>
  <c r="AK87" i="1"/>
  <c r="AK86" i="1" s="1"/>
  <c r="BW95" i="1"/>
  <c r="BX95" i="1" s="1"/>
  <c r="BY95" i="1" s="1"/>
  <c r="BU87" i="1"/>
  <c r="BU86" i="1" s="1"/>
  <c r="AR87" i="1"/>
  <c r="AR86" i="1" s="1"/>
  <c r="M114" i="1"/>
  <c r="AG114" i="1"/>
  <c r="AK114" i="1"/>
  <c r="BN115" i="1"/>
  <c r="BQ114" i="1"/>
  <c r="BU114" i="1"/>
  <c r="T114" i="1"/>
  <c r="AA114" i="1"/>
  <c r="BA114" i="1"/>
  <c r="BN118" i="1"/>
  <c r="AM120" i="1"/>
  <c r="BW120" i="1"/>
  <c r="AW125" i="1"/>
  <c r="BE126" i="1"/>
  <c r="BN126" i="1"/>
  <c r="BW126" i="1"/>
  <c r="BX126" i="1" s="1"/>
  <c r="BY126" i="1" s="1"/>
  <c r="M125" i="1"/>
  <c r="AA125" i="1"/>
  <c r="BR125" i="1"/>
  <c r="BV125" i="1"/>
  <c r="AQ125" i="1"/>
  <c r="AU125" i="1"/>
  <c r="BE130" i="1"/>
  <c r="O133" i="1"/>
  <c r="P133" i="1" s="1"/>
  <c r="AE136" i="1"/>
  <c r="AN136" i="1"/>
  <c r="BE137" i="1"/>
  <c r="BB136" i="1"/>
  <c r="U136" i="1"/>
  <c r="AW136" i="1"/>
  <c r="BA136" i="1"/>
  <c r="M136" i="1"/>
  <c r="AV142" i="1"/>
  <c r="AM144" i="1"/>
  <c r="BW144" i="1"/>
  <c r="O148" i="1"/>
  <c r="P148" i="1" s="1"/>
  <c r="AD148" i="1"/>
  <c r="BN148" i="1"/>
  <c r="O150" i="1"/>
  <c r="P150" i="1" s="1"/>
  <c r="G152" i="1"/>
  <c r="O153" i="1"/>
  <c r="P153" i="1" s="1"/>
  <c r="BJ152" i="1"/>
  <c r="AZ152" i="1"/>
  <c r="BD152" i="1"/>
  <c r="U152" i="1"/>
  <c r="AW152" i="1"/>
  <c r="BA152" i="1"/>
  <c r="AE159" i="1"/>
  <c r="AM159" i="1" s="1"/>
  <c r="AW159" i="1"/>
  <c r="BF159" i="1"/>
  <c r="BN159" i="1" s="1"/>
  <c r="BO159" i="1"/>
  <c r="BW159" i="1" s="1"/>
  <c r="AD160" i="1"/>
  <c r="M162" i="1"/>
  <c r="T162" i="1"/>
  <c r="O169" i="1"/>
  <c r="P169" i="1" s="1"/>
  <c r="BH162" i="1"/>
  <c r="BL162" i="1"/>
  <c r="T10" i="1"/>
  <c r="T5" i="1" s="1"/>
  <c r="AR10" i="1"/>
  <c r="AR5" i="1" s="1"/>
  <c r="AW10" i="1"/>
  <c r="BA10" i="1"/>
  <c r="BA5" i="1" s="1"/>
  <c r="BF10" i="1"/>
  <c r="V16" i="1"/>
  <c r="V15" i="1" s="1"/>
  <c r="AX16" i="1"/>
  <c r="BB16" i="1"/>
  <c r="AY54" i="1"/>
  <c r="AY53" i="1" s="1"/>
  <c r="BC54" i="1"/>
  <c r="BC53" i="1" s="1"/>
  <c r="T63" i="1"/>
  <c r="T62" i="1" s="1"/>
  <c r="BA63" i="1"/>
  <c r="BA62" i="1" s="1"/>
  <c r="AB87" i="1"/>
  <c r="AB86" i="1" s="1"/>
  <c r="U114" i="1"/>
  <c r="BB114" i="1"/>
  <c r="U125" i="1"/>
  <c r="AH125" i="1"/>
  <c r="AL125" i="1"/>
  <c r="AR125" i="1"/>
  <c r="J136" i="1"/>
  <c r="N136" i="1"/>
  <c r="V136" i="1"/>
  <c r="AG162" i="1"/>
  <c r="AK162" i="1"/>
  <c r="AY162" i="1"/>
  <c r="BC162" i="1"/>
  <c r="BI162" i="1"/>
  <c r="BM162" i="1"/>
  <c r="AN15" i="1"/>
  <c r="BO82" i="1"/>
  <c r="BW82" i="1" s="1"/>
  <c r="BW83" i="1"/>
  <c r="BF5" i="1"/>
  <c r="K76" i="1"/>
  <c r="O76" i="1" s="1"/>
  <c r="O77" i="1"/>
  <c r="P144" i="1"/>
  <c r="P7" i="1"/>
  <c r="O31" i="1"/>
  <c r="J30" i="1"/>
  <c r="BD15" i="1"/>
  <c r="AM6" i="1"/>
  <c r="W9" i="1"/>
  <c r="R7" i="1"/>
  <c r="AD11" i="1"/>
  <c r="BN13" i="1"/>
  <c r="R16" i="1"/>
  <c r="AC16" i="1"/>
  <c r="AH16" i="1"/>
  <c r="AH15" i="1" s="1"/>
  <c r="AL16" i="1"/>
  <c r="AL15" i="1" s="1"/>
  <c r="BE23" i="1"/>
  <c r="BR16" i="1"/>
  <c r="BR15" i="1" s="1"/>
  <c r="BV16" i="1"/>
  <c r="BV15" i="1" s="1"/>
  <c r="P25" i="1"/>
  <c r="P29" i="1"/>
  <c r="BO30" i="1"/>
  <c r="AV31" i="1"/>
  <c r="R39" i="1"/>
  <c r="G41" i="1"/>
  <c r="D40" i="1"/>
  <c r="AF40" i="1"/>
  <c r="AF39" i="1" s="1"/>
  <c r="BN41" i="1"/>
  <c r="BP40" i="1"/>
  <c r="BP39" i="1" s="1"/>
  <c r="BN51" i="1"/>
  <c r="BN55" i="1"/>
  <c r="BF54" i="1"/>
  <c r="BE57" i="1"/>
  <c r="AW55" i="1"/>
  <c r="BN58" i="1"/>
  <c r="AM64" i="1"/>
  <c r="BW64" i="1"/>
  <c r="P69" i="1"/>
  <c r="G77" i="1"/>
  <c r="D76" i="1"/>
  <c r="G76" i="1" s="1"/>
  <c r="Y76" i="1"/>
  <c r="AD76" i="1" s="1"/>
  <c r="AD77" i="1"/>
  <c r="AM77" i="1"/>
  <c r="BE76" i="1"/>
  <c r="O78" i="1"/>
  <c r="AD84" i="1"/>
  <c r="AD88" i="1"/>
  <c r="M87" i="1"/>
  <c r="M86" i="1" s="1"/>
  <c r="O95" i="1"/>
  <c r="AM102" i="1"/>
  <c r="BW102" i="1"/>
  <c r="E113" i="1"/>
  <c r="E4" i="1" s="1"/>
  <c r="AM115" i="1"/>
  <c r="BW115" i="1"/>
  <c r="AD120" i="1"/>
  <c r="O126" i="1"/>
  <c r="O132" i="1"/>
  <c r="BN132" i="1"/>
  <c r="G136" i="1"/>
  <c r="BF136" i="1"/>
  <c r="AR136" i="1"/>
  <c r="W139" i="1"/>
  <c r="K136" i="1"/>
  <c r="O142" i="1"/>
  <c r="W146" i="1"/>
  <c r="W150" i="1"/>
  <c r="R153" i="1"/>
  <c r="W154" i="1"/>
  <c r="W157" i="1"/>
  <c r="AV159" i="1"/>
  <c r="AV160" i="1"/>
  <c r="AD163" i="1"/>
  <c r="AF162" i="1"/>
  <c r="AM163" i="1"/>
  <c r="BP162" i="1"/>
  <c r="BW163" i="1"/>
  <c r="BX163" i="1" s="1"/>
  <c r="BY163" i="1" s="1"/>
  <c r="O6" i="1"/>
  <c r="BN6" i="1"/>
  <c r="AR15" i="1"/>
  <c r="AV17" i="1"/>
  <c r="BN25" i="1"/>
  <c r="P32" i="1"/>
  <c r="AV35" i="1"/>
  <c r="W41" i="1"/>
  <c r="AE47" i="1"/>
  <c r="AM48" i="1"/>
  <c r="AD49" i="1"/>
  <c r="AM57" i="1"/>
  <c r="AE55" i="1"/>
  <c r="AD71" i="1"/>
  <c r="AV76" i="1"/>
  <c r="AD78" i="1"/>
  <c r="AM78" i="1"/>
  <c r="AV78" i="1"/>
  <c r="R77" i="1"/>
  <c r="W78" i="1"/>
  <c r="AM82" i="1"/>
  <c r="AM83" i="1"/>
  <c r="BW84" i="1"/>
  <c r="BN88" i="1"/>
  <c r="J87" i="1"/>
  <c r="O90" i="1"/>
  <c r="AM95" i="1"/>
  <c r="AE87" i="1"/>
  <c r="P96" i="1"/>
  <c r="BE118" i="1"/>
  <c r="AX114" i="1"/>
  <c r="AM125" i="1"/>
  <c r="P127" i="1"/>
  <c r="BN128" i="1"/>
  <c r="AV137" i="1"/>
  <c r="AO136" i="1"/>
  <c r="W137" i="1"/>
  <c r="BE139" i="1"/>
  <c r="AD142" i="1"/>
  <c r="W155" i="1"/>
  <c r="BE157" i="1"/>
  <c r="BG162" i="1"/>
  <c r="BN163" i="1"/>
  <c r="AD165" i="1"/>
  <c r="BN167" i="1"/>
  <c r="D5" i="1"/>
  <c r="G6" i="1"/>
  <c r="AO6" i="1"/>
  <c r="AO5" i="1" s="1"/>
  <c r="BW6" i="1"/>
  <c r="W11" i="1"/>
  <c r="AV11" i="1"/>
  <c r="BE11" i="1"/>
  <c r="O13" i="1"/>
  <c r="AD13" i="1"/>
  <c r="O17" i="1"/>
  <c r="BE17" i="1"/>
  <c r="BI16" i="1"/>
  <c r="BI15" i="1" s="1"/>
  <c r="BM16" i="1"/>
  <c r="AD23" i="1"/>
  <c r="AM23" i="1"/>
  <c r="AP16" i="1"/>
  <c r="AP15" i="1" s="1"/>
  <c r="AT16" i="1"/>
  <c r="BW23" i="1"/>
  <c r="BX23" i="1" s="1"/>
  <c r="BY23" i="1" s="1"/>
  <c r="AV25" i="1"/>
  <c r="BN31" i="1"/>
  <c r="R35" i="1"/>
  <c r="BE35" i="1"/>
  <c r="J40" i="1"/>
  <c r="N40" i="1"/>
  <c r="N39" i="1" s="1"/>
  <c r="T40" i="1"/>
  <c r="T39" i="1" s="1"/>
  <c r="Y40" i="1"/>
  <c r="AD41" i="1"/>
  <c r="AC40" i="1"/>
  <c r="AC39" i="1" s="1"/>
  <c r="AV41" i="1"/>
  <c r="AR40" i="1"/>
  <c r="AR39" i="1" s="1"/>
  <c r="BH40" i="1"/>
  <c r="BH39" i="1" s="1"/>
  <c r="BM40" i="1"/>
  <c r="BM39" i="1" s="1"/>
  <c r="P48" i="1"/>
  <c r="BE50" i="1"/>
  <c r="BN49" i="1"/>
  <c r="O51" i="1"/>
  <c r="AV51" i="1"/>
  <c r="G53" i="1"/>
  <c r="W56" i="1"/>
  <c r="R55" i="1"/>
  <c r="L54" i="1"/>
  <c r="L53" i="1" s="1"/>
  <c r="BE64" i="1"/>
  <c r="P68" i="1"/>
  <c r="AD69" i="1"/>
  <c r="AM71" i="1"/>
  <c r="AV71" i="1"/>
  <c r="BF62" i="1"/>
  <c r="BN71" i="1"/>
  <c r="BE77" i="1"/>
  <c r="BE78" i="1"/>
  <c r="BN78" i="1"/>
  <c r="BW77" i="1"/>
  <c r="AV82" i="1"/>
  <c r="AV83" i="1"/>
  <c r="BE83" i="1"/>
  <c r="BN82" i="1"/>
  <c r="O84" i="1"/>
  <c r="BW88" i="1"/>
  <c r="R87" i="1"/>
  <c r="V87" i="1"/>
  <c r="V86" i="1" s="1"/>
  <c r="BE90" i="1"/>
  <c r="BN90" i="1"/>
  <c r="BW90" i="1"/>
  <c r="BX90" i="1" s="1"/>
  <c r="BY90" i="1" s="1"/>
  <c r="W95" i="1"/>
  <c r="BN95" i="1"/>
  <c r="BE102" i="1"/>
  <c r="P111" i="1"/>
  <c r="BE115" i="1"/>
  <c r="P116" i="1"/>
  <c r="W118" i="1"/>
  <c r="R120" i="1"/>
  <c r="W126" i="1"/>
  <c r="O128" i="1"/>
  <c r="W128" i="1"/>
  <c r="AV128" i="1"/>
  <c r="BW128" i="1"/>
  <c r="AM130" i="1"/>
  <c r="AV130" i="1"/>
  <c r="BW130" i="1"/>
  <c r="AD132" i="1"/>
  <c r="AD133" i="1"/>
  <c r="AM133" i="1"/>
  <c r="AV132" i="1"/>
  <c r="AN113" i="1"/>
  <c r="AV133" i="1"/>
  <c r="AX136" i="1"/>
  <c r="AD137" i="1"/>
  <c r="AF136" i="1"/>
  <c r="AM137" i="1"/>
  <c r="AJ136" i="1"/>
  <c r="BP136" i="1"/>
  <c r="BW137" i="1"/>
  <c r="BX137" i="1" s="1"/>
  <c r="BY137" i="1" s="1"/>
  <c r="O139" i="1"/>
  <c r="BN139" i="1"/>
  <c r="BW139" i="1"/>
  <c r="BX139" i="1" s="1"/>
  <c r="BY139" i="1" s="1"/>
  <c r="T136" i="1"/>
  <c r="R142" i="1"/>
  <c r="W142" i="1" s="1"/>
  <c r="W143" i="1"/>
  <c r="BW146" i="1"/>
  <c r="BW150" i="1"/>
  <c r="K152" i="1"/>
  <c r="O157" i="1"/>
  <c r="BN157" i="1"/>
  <c r="BW157" i="1"/>
  <c r="BX157" i="1" s="1"/>
  <c r="BY157" i="1" s="1"/>
  <c r="W164" i="1"/>
  <c r="R163" i="1"/>
  <c r="J162" i="1"/>
  <c r="N162" i="1"/>
  <c r="AM165" i="1"/>
  <c r="AV165" i="1"/>
  <c r="BE165" i="1"/>
  <c r="O167" i="1"/>
  <c r="AV167" i="1"/>
  <c r="BW167" i="1"/>
  <c r="BX167" i="1" s="1"/>
  <c r="BY167" i="1" s="1"/>
  <c r="BE169" i="1"/>
  <c r="AD6" i="1"/>
  <c r="AK5" i="1"/>
  <c r="AX6" i="1"/>
  <c r="AM7" i="1"/>
  <c r="BN7" i="1"/>
  <c r="BW7" i="1"/>
  <c r="BX7" i="1" s="1"/>
  <c r="BY7" i="1" s="1"/>
  <c r="AM13" i="1"/>
  <c r="AV13" i="1"/>
  <c r="BE13" i="1"/>
  <c r="J16" i="1"/>
  <c r="AG16" i="1"/>
  <c r="AG15" i="1" s="1"/>
  <c r="AK16" i="1"/>
  <c r="AK15" i="1" s="1"/>
  <c r="BN17" i="1"/>
  <c r="BW17" i="1"/>
  <c r="BX17" i="1" s="1"/>
  <c r="BY17" i="1" s="1"/>
  <c r="P18" i="1"/>
  <c r="BN23" i="1"/>
  <c r="AD25" i="1"/>
  <c r="AM25" i="1"/>
  <c r="BE31" i="1"/>
  <c r="AD35" i="1"/>
  <c r="Y30" i="1"/>
  <c r="BN35" i="1"/>
  <c r="BF30" i="1"/>
  <c r="K40" i="1"/>
  <c r="K39" i="1" s="1"/>
  <c r="O41" i="1"/>
  <c r="AM41" i="1"/>
  <c r="AO40" i="1"/>
  <c r="AO39" i="1" s="1"/>
  <c r="BD40" i="1"/>
  <c r="BD39" i="1" s="1"/>
  <c r="BW41" i="1"/>
  <c r="BO47" i="1"/>
  <c r="BW48" i="1"/>
  <c r="BY48" i="1" s="1"/>
  <c r="O50" i="1"/>
  <c r="AD51" i="1"/>
  <c r="AM51" i="1"/>
  <c r="BW51" i="1"/>
  <c r="BW57" i="1"/>
  <c r="BY57" i="1" s="1"/>
  <c r="BO55" i="1"/>
  <c r="O60" i="1"/>
  <c r="O64" i="1"/>
  <c r="AV64" i="1"/>
  <c r="BE69" i="1"/>
  <c r="BN69" i="1"/>
  <c r="AD82" i="1"/>
  <c r="O83" i="1"/>
  <c r="R82" i="1"/>
  <c r="W82" i="1" s="1"/>
  <c r="W83" i="1"/>
  <c r="W88" i="1"/>
  <c r="W90" i="1"/>
  <c r="AV90" i="1"/>
  <c r="AN87" i="1"/>
  <c r="BE95" i="1"/>
  <c r="O102" i="1"/>
  <c r="Y113" i="1"/>
  <c r="O115" i="1"/>
  <c r="AV115" i="1"/>
  <c r="L114" i="1"/>
  <c r="AD118" i="1"/>
  <c r="O120" i="1"/>
  <c r="P124" i="1"/>
  <c r="AM126" i="1"/>
  <c r="AV126" i="1"/>
  <c r="AD128" i="1"/>
  <c r="AM128" i="1"/>
  <c r="R130" i="1"/>
  <c r="W130" i="1" s="1"/>
  <c r="W131" i="1"/>
  <c r="BN133" i="1"/>
  <c r="BW133" i="1"/>
  <c r="BX133" i="1" s="1"/>
  <c r="BY133" i="1" s="1"/>
  <c r="AA136" i="1"/>
  <c r="BG136" i="1"/>
  <c r="BN137" i="1"/>
  <c r="AD139" i="1"/>
  <c r="P140" i="1"/>
  <c r="R144" i="1"/>
  <c r="W144" i="1" s="1"/>
  <c r="W145" i="1"/>
  <c r="R148" i="1"/>
  <c r="W148" i="1" s="1"/>
  <c r="W149" i="1"/>
  <c r="Z152" i="1"/>
  <c r="AD153" i="1"/>
  <c r="AI152" i="1"/>
  <c r="AM153" i="1"/>
  <c r="AR152" i="1"/>
  <c r="AV153" i="1"/>
  <c r="BN153" i="1"/>
  <c r="BW153" i="1"/>
  <c r="BX153" i="1" s="1"/>
  <c r="BY153" i="1" s="1"/>
  <c r="AD157" i="1"/>
  <c r="AM157" i="1"/>
  <c r="AF152" i="1"/>
  <c r="P158" i="1"/>
  <c r="W159" i="1"/>
  <c r="W160" i="1"/>
  <c r="O163" i="1"/>
  <c r="AV163" i="1"/>
  <c r="AO162" i="1"/>
  <c r="O165" i="1"/>
  <c r="AD167" i="1"/>
  <c r="AM167" i="1"/>
  <c r="AV169" i="1"/>
  <c r="BN50" i="1"/>
  <c r="AD58" i="1"/>
  <c r="O71" i="1"/>
  <c r="BE71" i="1"/>
  <c r="AV77" i="1"/>
  <c r="BW78" i="1"/>
  <c r="AD83" i="1"/>
  <c r="BN83" i="1"/>
  <c r="O118" i="1"/>
  <c r="BW155" i="1"/>
  <c r="W165" i="1"/>
  <c r="S10" i="1"/>
  <c r="S5" i="1" s="1"/>
  <c r="AN10" i="1"/>
  <c r="AO30" i="1"/>
  <c r="AO15" i="1" s="1"/>
  <c r="AF50" i="1"/>
  <c r="AF49" i="1" s="1"/>
  <c r="AM49" i="1" s="1"/>
  <c r="BP50" i="1"/>
  <c r="BP49" i="1" s="1"/>
  <c r="BW49" i="1" s="1"/>
  <c r="K54" i="1"/>
  <c r="K53" i="1" s="1"/>
  <c r="S63" i="1"/>
  <c r="S62" i="1" s="1"/>
  <c r="AF63" i="1"/>
  <c r="AN63" i="1"/>
  <c r="BP63" i="1"/>
  <c r="BP62" i="1" s="1"/>
  <c r="BF77" i="1"/>
  <c r="D86" i="1"/>
  <c r="G86" i="1" s="1"/>
  <c r="AV95" i="1"/>
  <c r="AF114" i="1"/>
  <c r="BP114" i="1"/>
  <c r="Z125" i="1"/>
  <c r="BO136" i="1"/>
  <c r="BF152" i="1"/>
  <c r="AO50" i="1"/>
  <c r="AO49" i="1" s="1"/>
  <c r="AV49" i="1" s="1"/>
  <c r="AO63" i="1"/>
  <c r="AO62" i="1" s="1"/>
  <c r="AO114" i="1"/>
  <c r="BN47" i="1" l="1"/>
  <c r="BW125" i="1"/>
  <c r="BS113" i="1"/>
  <c r="AP113" i="1"/>
  <c r="AP4" i="1" s="1"/>
  <c r="BJ113" i="1"/>
  <c r="R132" i="1"/>
  <c r="W132" i="1" s="1"/>
  <c r="AC15" i="1"/>
  <c r="AD87" i="1"/>
  <c r="AI15" i="1"/>
  <c r="BA15" i="1"/>
  <c r="BE30" i="1"/>
  <c r="BS15" i="1"/>
  <c r="BS4" i="1" s="1"/>
  <c r="O125" i="1"/>
  <c r="W50" i="1"/>
  <c r="AD136" i="1"/>
  <c r="AX5" i="1"/>
  <c r="O136" i="1"/>
  <c r="Y54" i="1"/>
  <c r="BW30" i="1"/>
  <c r="O30" i="1"/>
  <c r="P30" i="1" s="1"/>
  <c r="T15" i="1"/>
  <c r="N113" i="1"/>
  <c r="BM15" i="1"/>
  <c r="AV55" i="1"/>
  <c r="BH113" i="1"/>
  <c r="BD113" i="1"/>
  <c r="BE86" i="1"/>
  <c r="J62" i="1"/>
  <c r="O62" i="1" s="1"/>
  <c r="P62" i="1" s="1"/>
  <c r="O63" i="1"/>
  <c r="BL5" i="1"/>
  <c r="BN10" i="1"/>
  <c r="BN152" i="1"/>
  <c r="BN30" i="1"/>
  <c r="AV125" i="1"/>
  <c r="BL113" i="1"/>
  <c r="AD125" i="1"/>
  <c r="BE136" i="1"/>
  <c r="AU15" i="1"/>
  <c r="BT15" i="1"/>
  <c r="BJ15" i="1"/>
  <c r="AQ113" i="1"/>
  <c r="AT113" i="1"/>
  <c r="AD114" i="1"/>
  <c r="AQ15" i="1"/>
  <c r="AQ4" i="1" s="1"/>
  <c r="BN114" i="1"/>
  <c r="AB113" i="1"/>
  <c r="AU113" i="1"/>
  <c r="AU4" i="1" s="1"/>
  <c r="BN125" i="1"/>
  <c r="BP15" i="1"/>
  <c r="U113" i="1"/>
  <c r="AS113" i="1"/>
  <c r="AV152" i="1"/>
  <c r="AD152" i="1"/>
  <c r="J5" i="1"/>
  <c r="O10" i="1"/>
  <c r="P10" i="1" s="1"/>
  <c r="BB15" i="1"/>
  <c r="BE16" i="1"/>
  <c r="AZ62" i="1"/>
  <c r="BE62" i="1" s="1"/>
  <c r="BE63" i="1"/>
  <c r="BJ86" i="1"/>
  <c r="BN86" i="1" s="1"/>
  <c r="BN87" i="1"/>
  <c r="BT86" i="1"/>
  <c r="BW86" i="1" s="1"/>
  <c r="BW87" i="1"/>
  <c r="BW62" i="1"/>
  <c r="L113" i="1"/>
  <c r="T113" i="1"/>
  <c r="BN162" i="1"/>
  <c r="N15" i="1"/>
  <c r="N4" i="1" s="1"/>
  <c r="O152" i="1"/>
  <c r="AV10" i="1"/>
  <c r="BE87" i="1"/>
  <c r="AT15" i="1"/>
  <c r="BG15" i="1"/>
  <c r="BU15" i="1"/>
  <c r="K15" i="1"/>
  <c r="BE159" i="1"/>
  <c r="AW113" i="1"/>
  <c r="BQ15" i="1"/>
  <c r="L15" i="1"/>
  <c r="BH15" i="1"/>
  <c r="BH4" i="1" s="1"/>
  <c r="S113" i="1"/>
  <c r="S4" i="1" s="1"/>
  <c r="AB62" i="1"/>
  <c r="AD62" i="1" s="1"/>
  <c r="AD63" i="1"/>
  <c r="AJ113" i="1"/>
  <c r="AJ4" i="1" s="1"/>
  <c r="AM162" i="1"/>
  <c r="AD86" i="1"/>
  <c r="AI113" i="1"/>
  <c r="BV113" i="1"/>
  <c r="BV4" i="1" s="1"/>
  <c r="V113" i="1"/>
  <c r="V4" i="1" s="1"/>
  <c r="AL113" i="1"/>
  <c r="AL4" i="1" s="1"/>
  <c r="AW15" i="1"/>
  <c r="BW162" i="1"/>
  <c r="BE162" i="1"/>
  <c r="BC15" i="1"/>
  <c r="AH113" i="1"/>
  <c r="AH4" i="1" s="1"/>
  <c r="AX15" i="1"/>
  <c r="U15" i="1"/>
  <c r="U4" i="1" s="1"/>
  <c r="AS15" i="1"/>
  <c r="BR113" i="1"/>
  <c r="BR4" i="1" s="1"/>
  <c r="BW152" i="1"/>
  <c r="BB113" i="1"/>
  <c r="BP5" i="1"/>
  <c r="BW5" i="1" s="1"/>
  <c r="BW10" i="1"/>
  <c r="AF5" i="1"/>
  <c r="AM5" i="1" s="1"/>
  <c r="AM10" i="1"/>
  <c r="BE152" i="1"/>
  <c r="AZ113" i="1"/>
  <c r="BG62" i="1"/>
  <c r="BN62" i="1" s="1"/>
  <c r="BN63" i="1"/>
  <c r="AS53" i="1"/>
  <c r="AV53" i="1" s="1"/>
  <c r="AV54" i="1"/>
  <c r="BE10" i="1"/>
  <c r="AW5" i="1"/>
  <c r="AM35" i="1"/>
  <c r="AE30" i="1"/>
  <c r="AE15" i="1" s="1"/>
  <c r="AM15" i="1" s="1"/>
  <c r="AV162" i="1"/>
  <c r="BE39" i="1"/>
  <c r="BL15" i="1"/>
  <c r="Z15" i="1"/>
  <c r="BK15" i="1"/>
  <c r="AY15" i="1"/>
  <c r="AB15" i="1"/>
  <c r="AD16" i="1"/>
  <c r="BQ113" i="1"/>
  <c r="BX16" i="1"/>
  <c r="BX30" i="1"/>
  <c r="BX132" i="1"/>
  <c r="BY132" i="1" s="1"/>
  <c r="G113" i="1"/>
  <c r="BX159" i="1"/>
  <c r="BY159" i="1" s="1"/>
  <c r="BG113" i="1"/>
  <c r="BX6" i="1"/>
  <c r="BY6" i="1" s="1"/>
  <c r="BX10" i="1"/>
  <c r="BX41" i="1"/>
  <c r="BY41" i="1" s="1"/>
  <c r="BX150" i="1"/>
  <c r="BY150" i="1" s="1"/>
  <c r="BX84" i="1"/>
  <c r="BY84" i="1" s="1"/>
  <c r="BX78" i="1"/>
  <c r="BY78" i="1" s="1"/>
  <c r="BX146" i="1"/>
  <c r="BY146" i="1" s="1"/>
  <c r="BX128" i="1"/>
  <c r="BY128" i="1" s="1"/>
  <c r="BX162" i="1"/>
  <c r="BY162" i="1" s="1"/>
  <c r="BX115" i="1"/>
  <c r="BY115" i="1" s="1"/>
  <c r="BX64" i="1"/>
  <c r="BY64" i="1" s="1"/>
  <c r="BU113" i="1"/>
  <c r="BX155" i="1"/>
  <c r="BY155" i="1" s="1"/>
  <c r="BX51" i="1"/>
  <c r="BY51" i="1" s="1"/>
  <c r="BX130" i="1"/>
  <c r="BY130" i="1" s="1"/>
  <c r="BX102" i="1"/>
  <c r="BY102" i="1" s="1"/>
  <c r="BX88" i="1"/>
  <c r="BY88" i="1" s="1"/>
  <c r="BX144" i="1"/>
  <c r="BY144" i="1" s="1"/>
  <c r="BX120" i="1"/>
  <c r="BY120" i="1" s="1"/>
  <c r="BW136" i="1"/>
  <c r="BE125" i="1"/>
  <c r="BP113" i="1"/>
  <c r="AM30" i="1"/>
  <c r="AV136" i="1"/>
  <c r="BC113" i="1"/>
  <c r="AE113" i="1"/>
  <c r="BK113" i="1"/>
  <c r="BT113" i="1"/>
  <c r="AO113" i="1"/>
  <c r="AO4" i="1" s="1"/>
  <c r="AD162" i="1"/>
  <c r="AC113" i="1"/>
  <c r="AC4" i="1" s="1"/>
  <c r="O162" i="1"/>
  <c r="P162" i="1" s="1"/>
  <c r="AD10" i="1"/>
  <c r="AY113" i="1"/>
  <c r="L4" i="1"/>
  <c r="AM16" i="1"/>
  <c r="BE6" i="1"/>
  <c r="BD4" i="1"/>
  <c r="M113" i="1"/>
  <c r="M4" i="1" s="1"/>
  <c r="BM113" i="1"/>
  <c r="AG113" i="1"/>
  <c r="AG4" i="1" s="1"/>
  <c r="AM136" i="1"/>
  <c r="BN16" i="1"/>
  <c r="AI4" i="1"/>
  <c r="BA113" i="1"/>
  <c r="BA4" i="1" s="1"/>
  <c r="AK113" i="1"/>
  <c r="AM152" i="1"/>
  <c r="AX113" i="1"/>
  <c r="AV6" i="1"/>
  <c r="BI113" i="1"/>
  <c r="BI4" i="1" s="1"/>
  <c r="P71" i="1"/>
  <c r="P163" i="1"/>
  <c r="P136" i="1"/>
  <c r="P120" i="1"/>
  <c r="BW55" i="1"/>
  <c r="BO54" i="1"/>
  <c r="AV50" i="1"/>
  <c r="P41" i="1"/>
  <c r="BF15" i="1"/>
  <c r="AD5" i="1"/>
  <c r="W163" i="1"/>
  <c r="R162" i="1"/>
  <c r="W162" i="1" s="1"/>
  <c r="P128" i="1"/>
  <c r="AR113" i="1"/>
  <c r="AR4" i="1" s="1"/>
  <c r="BW114" i="1"/>
  <c r="Z113" i="1"/>
  <c r="P84" i="1"/>
  <c r="BW63" i="1"/>
  <c r="AM50" i="1"/>
  <c r="AD40" i="1"/>
  <c r="Y39" i="1"/>
  <c r="AD39" i="1" s="1"/>
  <c r="O114" i="1"/>
  <c r="O87" i="1"/>
  <c r="J86" i="1"/>
  <c r="O86" i="1" s="1"/>
  <c r="P63" i="1"/>
  <c r="O53" i="1"/>
  <c r="AM47" i="1"/>
  <c r="AE40" i="1"/>
  <c r="P132" i="1"/>
  <c r="BE55" i="1"/>
  <c r="AW54" i="1"/>
  <c r="BN54" i="1"/>
  <c r="BF53" i="1"/>
  <c r="BN53" i="1" s="1"/>
  <c r="D39" i="1"/>
  <c r="G39" i="1" s="1"/>
  <c r="G40" i="1"/>
  <c r="K113" i="1"/>
  <c r="BN5" i="1"/>
  <c r="AA113" i="1"/>
  <c r="AA4" i="1" s="1"/>
  <c r="AV16" i="1"/>
  <c r="AV63" i="1"/>
  <c r="AN62" i="1"/>
  <c r="AV62" i="1" s="1"/>
  <c r="AV40" i="1"/>
  <c r="AN39" i="1"/>
  <c r="AV39" i="1" s="1"/>
  <c r="AN5" i="1"/>
  <c r="P118" i="1"/>
  <c r="P115" i="1"/>
  <c r="P102" i="1"/>
  <c r="P83" i="1"/>
  <c r="P50" i="1"/>
  <c r="W10" i="1"/>
  <c r="P157" i="1"/>
  <c r="P152" i="1"/>
  <c r="W120" i="1"/>
  <c r="R114" i="1"/>
  <c r="BO113" i="1"/>
  <c r="P76" i="1"/>
  <c r="T4" i="1"/>
  <c r="P17" i="1"/>
  <c r="G5" i="1"/>
  <c r="AM87" i="1"/>
  <c r="AE86" i="1"/>
  <c r="AM86" i="1" s="1"/>
  <c r="P6" i="1"/>
  <c r="P142" i="1"/>
  <c r="BF113" i="1"/>
  <c r="W63" i="1"/>
  <c r="W40" i="1"/>
  <c r="P125" i="1"/>
  <c r="AZ4" i="1"/>
  <c r="AF113" i="1"/>
  <c r="AF62" i="1"/>
  <c r="AM62" i="1" s="1"/>
  <c r="AM63" i="1"/>
  <c r="BF39" i="1"/>
  <c r="BN39" i="1" s="1"/>
  <c r="BN40" i="1"/>
  <c r="AD30" i="1"/>
  <c r="Y15" i="1"/>
  <c r="AK4" i="1"/>
  <c r="P167" i="1"/>
  <c r="AV114" i="1"/>
  <c r="W87" i="1"/>
  <c r="R86" i="1"/>
  <c r="W86" i="1" s="1"/>
  <c r="P13" i="1"/>
  <c r="BE114" i="1"/>
  <c r="AM55" i="1"/>
  <c r="AE54" i="1"/>
  <c r="BE40" i="1"/>
  <c r="R152" i="1"/>
  <c r="W152" i="1" s="1"/>
  <c r="W153" i="1"/>
  <c r="BN136" i="1"/>
  <c r="P126" i="1"/>
  <c r="W62" i="1"/>
  <c r="AD54" i="1"/>
  <c r="Y53" i="1"/>
  <c r="AD53" i="1" s="1"/>
  <c r="BW50" i="1"/>
  <c r="W39" i="1"/>
  <c r="BW16" i="1"/>
  <c r="W7" i="1"/>
  <c r="R6" i="1"/>
  <c r="O5" i="1"/>
  <c r="P77" i="1"/>
  <c r="BN77" i="1"/>
  <c r="BF76" i="1"/>
  <c r="BN76" i="1" s="1"/>
  <c r="P165" i="1"/>
  <c r="AV87" i="1"/>
  <c r="AN86" i="1"/>
  <c r="AV86" i="1" s="1"/>
  <c r="P64" i="1"/>
  <c r="P60" i="1"/>
  <c r="BW47" i="1"/>
  <c r="BO40" i="1"/>
  <c r="J15" i="1"/>
  <c r="O16" i="1"/>
  <c r="P139" i="1"/>
  <c r="R125" i="1"/>
  <c r="W125" i="1" s="1"/>
  <c r="R54" i="1"/>
  <c r="W55" i="1"/>
  <c r="P51" i="1"/>
  <c r="O40" i="1"/>
  <c r="J39" i="1"/>
  <c r="O39" i="1" s="1"/>
  <c r="W35" i="1"/>
  <c r="R30" i="1"/>
  <c r="W30" i="1" s="1"/>
  <c r="R136" i="1"/>
  <c r="W136" i="1" s="1"/>
  <c r="J113" i="1"/>
  <c r="AM114" i="1"/>
  <c r="P90" i="1"/>
  <c r="W77" i="1"/>
  <c r="R76" i="1"/>
  <c r="W76" i="1" s="1"/>
  <c r="O54" i="1"/>
  <c r="P95" i="1"/>
  <c r="P78" i="1"/>
  <c r="BO15" i="1"/>
  <c r="W16" i="1"/>
  <c r="P31" i="1"/>
  <c r="AV30" i="1"/>
  <c r="K4" i="1" l="1"/>
  <c r="BM4" i="1"/>
  <c r="BX125" i="1"/>
  <c r="BY125" i="1" s="1"/>
  <c r="AY4" i="1"/>
  <c r="BJ4" i="1"/>
  <c r="BY10" i="1"/>
  <c r="BQ4" i="1"/>
  <c r="BE5" i="1"/>
  <c r="BK4" i="1"/>
  <c r="BU4" i="1"/>
  <c r="BY30" i="1"/>
  <c r="BL4" i="1"/>
  <c r="O15" i="1"/>
  <c r="P15" i="1" s="1"/>
  <c r="AX4" i="1"/>
  <c r="AB4" i="1"/>
  <c r="BT4" i="1"/>
  <c r="BC4" i="1"/>
  <c r="BG4" i="1"/>
  <c r="AT4" i="1"/>
  <c r="AM113" i="1"/>
  <c r="BE113" i="1"/>
  <c r="BP4" i="1"/>
  <c r="BW15" i="1"/>
  <c r="Z4" i="1"/>
  <c r="AS4" i="1"/>
  <c r="O113" i="1"/>
  <c r="AV15" i="1"/>
  <c r="BN113" i="1"/>
  <c r="BE15" i="1"/>
  <c r="AV113" i="1"/>
  <c r="BY16" i="1"/>
  <c r="AD15" i="1"/>
  <c r="BW113" i="1"/>
  <c r="BN15" i="1"/>
  <c r="BB4" i="1"/>
  <c r="D4" i="1"/>
  <c r="G4" i="1" s="1"/>
  <c r="BX87" i="1"/>
  <c r="BY87" i="1" s="1"/>
  <c r="BX152" i="1"/>
  <c r="BY152" i="1" s="1"/>
  <c r="BX83" i="1"/>
  <c r="BY83" i="1" s="1"/>
  <c r="BX77" i="1"/>
  <c r="BY77" i="1" s="1"/>
  <c r="BX5" i="1"/>
  <c r="BY5" i="1" s="1"/>
  <c r="BX136" i="1"/>
  <c r="BY136" i="1" s="1"/>
  <c r="BX50" i="1"/>
  <c r="BY50" i="1" s="1"/>
  <c r="BX63" i="1"/>
  <c r="BY63" i="1" s="1"/>
  <c r="BX15" i="1"/>
  <c r="BX47" i="1"/>
  <c r="BX114" i="1"/>
  <c r="BY114" i="1" s="1"/>
  <c r="BX55" i="1"/>
  <c r="BY55" i="1" s="1"/>
  <c r="R15" i="1"/>
  <c r="W15" i="1" s="1"/>
  <c r="P40" i="1"/>
  <c r="P5" i="1"/>
  <c r="AV5" i="1"/>
  <c r="AN4" i="1"/>
  <c r="AD113" i="1"/>
  <c r="P16" i="1"/>
  <c r="W6" i="1"/>
  <c r="R5" i="1"/>
  <c r="AE53" i="1"/>
  <c r="AM53" i="1" s="1"/>
  <c r="AM54" i="1"/>
  <c r="BE54" i="1"/>
  <c r="AW53" i="1"/>
  <c r="Y4" i="1"/>
  <c r="BO53" i="1"/>
  <c r="BW53" i="1" s="1"/>
  <c r="BW54" i="1"/>
  <c r="AF4" i="1"/>
  <c r="P54" i="1"/>
  <c r="BF4" i="1"/>
  <c r="P86" i="1"/>
  <c r="P114" i="1"/>
  <c r="P113" i="1"/>
  <c r="P39" i="1"/>
  <c r="R53" i="1"/>
  <c r="W53" i="1" s="1"/>
  <c r="W54" i="1"/>
  <c r="BO39" i="1"/>
  <c r="BW39" i="1" s="1"/>
  <c r="BW40" i="1"/>
  <c r="J4" i="1"/>
  <c r="R113" i="1"/>
  <c r="W113" i="1" s="1"/>
  <c r="W114" i="1"/>
  <c r="AE39" i="1"/>
  <c r="AM40" i="1"/>
  <c r="P53" i="1"/>
  <c r="P87" i="1"/>
  <c r="AV4" i="1" l="1"/>
  <c r="BY15" i="1"/>
  <c r="BN4" i="1"/>
  <c r="AD4" i="1"/>
  <c r="BX40" i="1"/>
  <c r="BY40" i="1" s="1"/>
  <c r="BY47" i="1"/>
  <c r="BX82" i="1"/>
  <c r="BY82" i="1" s="1"/>
  <c r="BX54" i="1"/>
  <c r="BY54" i="1" s="1"/>
  <c r="BX113" i="1"/>
  <c r="BY113" i="1" s="1"/>
  <c r="BX62" i="1"/>
  <c r="BY62" i="1" s="1"/>
  <c r="BX49" i="1"/>
  <c r="BY49" i="1" s="1"/>
  <c r="BX86" i="1"/>
  <c r="BY86" i="1" s="1"/>
  <c r="BX76" i="1"/>
  <c r="BY76" i="1" s="1"/>
  <c r="BO4" i="1"/>
  <c r="BW4" i="1" s="1"/>
  <c r="BE53" i="1"/>
  <c r="AW4" i="1"/>
  <c r="BE4" i="1" s="1"/>
  <c r="R4" i="1"/>
  <c r="W5" i="1"/>
  <c r="O4" i="1"/>
  <c r="P4" i="1" s="1"/>
  <c r="AM39" i="1"/>
  <c r="AE4" i="1"/>
  <c r="AM4" i="1" s="1"/>
  <c r="BX39" i="1" l="1"/>
  <c r="BY39" i="1" s="1"/>
  <c r="BX53" i="1"/>
  <c r="BY53" i="1" s="1"/>
  <c r="W4" i="1"/>
  <c r="BX4" i="1" l="1"/>
  <c r="BY4" i="1" s="1"/>
</calcChain>
</file>

<file path=xl/sharedStrings.xml><?xml version="1.0" encoding="utf-8"?>
<sst xmlns="http://schemas.openxmlformats.org/spreadsheetml/2006/main" count="320" uniqueCount="195">
  <si>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</si>
  <si>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</si>
  <si>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</si>
  <si>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</si>
  <si>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</si>
  <si>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</si>
  <si>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</si>
  <si>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</si>
  <si>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</si>
  <si>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</si>
  <si>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</si>
  <si>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</si>
  <si>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</si>
  <si>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</si>
  <si>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</si>
  <si>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</si>
  <si>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</si>
  <si>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</si>
  <si>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</si>
  <si>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</si>
  <si>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</si>
  <si>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</si>
  <si>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</si>
  <si>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</si>
  <si>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</si>
  <si>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</si>
  <si>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</si>
  <si>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kegiatan</t>
  </si>
  <si>
    <t>lomba</t>
  </si>
  <si>
    <t>orang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</si>
  <si>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</si>
  <si>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</si>
  <si>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</si>
  <si>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</si>
  <si>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</si>
  <si>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</si>
  <si>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</si>
  <si>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</si>
  <si>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</si>
  <si>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</si>
  <si>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</si>
  <si>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</si>
  <si>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</si>
  <si>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</si>
  <si>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</si>
  <si>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</si>
  <si>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</si>
  <si>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</si>
  <si>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</si>
  <si>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</si>
  <si>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</si>
  <si>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</si>
  <si>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</si>
  <si>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</si>
  <si>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</si>
  <si>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</si>
  <si>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</si>
  <si>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</si>
  <si>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</si>
  <si>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</si>
  <si>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</si>
  <si>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</si>
  <si>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</si>
  <si>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</si>
  <si>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</si>
  <si>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</si>
  <si>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</si>
  <si>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</si>
  <si>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</si>
  <si>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</si>
  <si>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</si>
  <si>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</si>
  <si>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</si>
  <si>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</si>
  <si>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</si>
  <si>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</si>
  <si>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</si>
  <si>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</si>
  <si>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</si>
  <si>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</si>
  <si>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</si>
  <si>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</si>
  <si>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</si>
  <si>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</si>
  <si>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</si>
  <si>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</si>
  <si>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</si>
  <si>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</si>
  <si>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orang/bulan</t>
  </si>
  <si>
    <t>lokasi</t>
  </si>
  <si>
    <t>persen</t>
  </si>
  <si>
    <t>X.XX.01.2.07</t>
  </si>
  <si>
    <t>Pengadaan Barang Milik Daerah Penunjang Urusan Pemerintah Daerah</t>
  </si>
  <si>
    <t>X.XX.01.2.09.03</t>
  </si>
  <si>
    <t>Penyediaan Jasa Pemeliharaan, Biaya Pemeliharaan dan Perizinan Alat Besar</t>
  </si>
  <si>
    <t>jenis</t>
  </si>
  <si>
    <t>2.11.0.00.0.00.01.00</t>
  </si>
  <si>
    <t>Dinas Lingkungan Hidup</t>
  </si>
  <si>
    <t>PROGRAM PERENCANAAN LINGKUNGAN HIDUP</t>
  </si>
  <si>
    <t>2.11.02.2.01</t>
  </si>
  <si>
    <t>Rencana Perlindungan dan Pengelolaan Lingkungan Hidup (RPPLH) Kabupaten/Kota</t>
  </si>
  <si>
    <t>2.11.02.2.01.01</t>
  </si>
  <si>
    <t>Penyusunan dan Penetapan RPPLH Kabupaten/Kota</t>
  </si>
  <si>
    <t>2.11.02.2.02</t>
  </si>
  <si>
    <t>Penyelenggaraan Kajian Lingkungan Hidup Strategis (KLHS) Kabupaten/Kota</t>
  </si>
  <si>
    <t>2.11.02.2.02.01</t>
  </si>
  <si>
    <t>Pembuatan dan Pelaksanaan KLHS Rencana Tata Ruang</t>
  </si>
  <si>
    <t>2.11.02.2.02.02</t>
  </si>
  <si>
    <t>Pembuatan dan Pelaksanaan KLHS RPJPD/RPJMD</t>
  </si>
  <si>
    <t>PROGRAM PENGENDALIAN PENCEMARAN DAN/ATAU KERUSAKAN LINGKUNGAN HIDUP</t>
  </si>
  <si>
    <t>2.11.03.2.01</t>
  </si>
  <si>
    <t>Pencegahan Pencemaran dan/atau Kerusakan Lingkungan Hidup Kabupaten/Kota</t>
  </si>
  <si>
    <t>2.11.03.2.01.01</t>
  </si>
  <si>
    <t>Koordinasi, Sinkronisasi, dan Pelaksanaan Pencegahan Pencemaran Lingkungan Hidup Dilaksanakan terhadap Media Tanah, Air, Udara, dan Laut</t>
  </si>
  <si>
    <t>M3</t>
  </si>
  <si>
    <t>usaha/kegiatan</t>
  </si>
  <si>
    <t>titik</t>
  </si>
  <si>
    <t>2.11.03.2.01.02</t>
  </si>
  <si>
    <t>Koordinasi, Sinkronisasi dan Pelaksanaan Pengendalian Emisi Gas Rumah Kaca, Mitigasi dan Adaptasi Perubahan Iklim</t>
  </si>
  <si>
    <t>2.11.03.2.01.03</t>
  </si>
  <si>
    <t>Pengelolaan Laboratorium Lingkungan Hidup Kabupaten/Kota</t>
  </si>
  <si>
    <t>hasil uji</t>
  </si>
  <si>
    <t>sampel</t>
  </si>
  <si>
    <t>2.11.03.2.02</t>
  </si>
  <si>
    <t>Penanggulangan Pencemaran dan/atau Kerusakan Lingkungan Hidup Kabupaten/Kota</t>
  </si>
  <si>
    <t>2.11.03.2.02.01</t>
  </si>
  <si>
    <t>Pemberian Informasi Peringatan Pencemaran dan/atau Kerusakan Lingkungan Hidup pada Masyarakat</t>
  </si>
  <si>
    <t>2.11.03.2.02.03</t>
  </si>
  <si>
    <t>Penghentian Pencemaran dan/atau Kerusakan Lingkungan Hidup</t>
  </si>
  <si>
    <t>PROGRAM PENGELOLAAN KEANEKARAGAMAN HAYATI (KEHATI)</t>
  </si>
  <si>
    <t>2.11.04.2.01</t>
  </si>
  <si>
    <t>Pengelolaan Keanekaragaman Hayati Kabupaten/Kota</t>
  </si>
  <si>
    <t>2.11.04.2.01.04</t>
  </si>
  <si>
    <t>Pengelolaan Ruang Terbuka Hijau (RTH)</t>
  </si>
  <si>
    <t xml:space="preserve">POKIR - Pembuatan Nursery Kota Pekalongan (Abdul Rozak, S.IP) ==&gt; 200jt
POKIR - Pembuatan Taman Exit Tol Kota Pekalongan (Abdul Rozak, S.IP) ==&gt; 200jt
POKIR - Pembuatan Taman lanjutan Slamaran Kelurahan Krapyak (Edy Supriyanto) ==&gt; 150jt
POKIR - Perbaikan Monumen juang Kota Pekalongan (Abdul Rozak, S.IP) ==&gt; 200jt
POKIR - Perbaikan Taman di Bina Griya Jl. Kencur/Kopi Kelurahan Medono (Abdul Rozak, S.IP) ==&gt; 150jt
</t>
  </si>
  <si>
    <t>wilayah</t>
  </si>
  <si>
    <t>0.001</t>
  </si>
  <si>
    <t>2.11.04.2.01.05</t>
  </si>
  <si>
    <t>Pengelolaan Taman Keanekaragaman Hayati Lainnya</t>
  </si>
  <si>
    <t>PROGRAM PENGENDALIAN BAHAN BERBAHAYA DAN BERACUN (B3) DAN LIMBAH BAHAN BERBAHAYA DAN BERACUN (LIMBAH B3)</t>
  </si>
  <si>
    <t>2.11.05.2.01</t>
  </si>
  <si>
    <t>Penyimpanan Sementara Limbah B3</t>
  </si>
  <si>
    <t>2.11.05.2.01.02</t>
  </si>
  <si>
    <t>Verifikasi Lapangan untuk Memastikan Pemenuhan Persyaratan Administrasi dan Teknis Penyimpanan Sementara Limbah B3</t>
  </si>
  <si>
    <t>perusahaan</t>
  </si>
  <si>
    <t>PROGRAM PEMBINAAN DAN PENGAWASAN TERHADAP IZIN LINGKUNGAN DAN IZIN PERLINDUNGAN DAN PENGELOLAAN LINGKUNGAN HIDUP (PPLH)</t>
  </si>
  <si>
    <t>2.11.06.2.01</t>
  </si>
  <si>
    <t>Pembinaan dan Pengawasan Terhadap Usaha dan/atau Kegiatan yang Izin Lingkungan dan Izin PPLH diterbitkan oleh Pemerintah Daerah Kabupaten/Kota</t>
  </si>
  <si>
    <t>2.11.06.2.01.01</t>
  </si>
  <si>
    <t>Fasilitasi Pemenuhan Ketentuan dan Kewajiban Izin Lingkungan dan/atau Izin PPLH</t>
  </si>
  <si>
    <t>2.11.06.2.01.03</t>
  </si>
  <si>
    <t>Pengawasan Usaha dan/atau Kegiatan yang Izin Lingkungan Hidup, Izin PPLH yang Diterbitkan oleh Pemerintah Daerah Kabupaten/Kota</t>
  </si>
  <si>
    <t>2.11.06.2.01.04</t>
  </si>
  <si>
    <t>Koordinasi dan Sinkronisasi Pengawasan dan Penerapan Sanksi Upaya dan Rencana PPLH</t>
  </si>
  <si>
    <t>PROGRAM PENINGKATAN PENDIDIKAN, PELATIHAN DAN PENYULUHAN LINGKUNGAN HIDUP UNTUK MASYARAKAT</t>
  </si>
  <si>
    <t>2.11.08.2.01</t>
  </si>
  <si>
    <t>Penyelenggaraan Pendidikan, Pelatihan, dan Penyuluhan Lingkungan Hidup untuk Lembaga Kemasyarakatan Tingkat Daerah Kabupaten/Kota</t>
  </si>
  <si>
    <t>2.11.08.2.01.01</t>
  </si>
  <si>
    <t>Peningkatan Kapasitas dan Kompetensi Sumber Daya Manusia Bidang Lingkungan Hidup untuk Lembaga Kemasyarakatan</t>
  </si>
  <si>
    <t>kelompok lembaga kemasyarakatan</t>
  </si>
  <si>
    <t>2.11.08.2.01.02</t>
  </si>
  <si>
    <t>Pendampingan Gerakan Peduli Lingkungan Hidup</t>
  </si>
  <si>
    <t>2.11.08.2.01.03</t>
  </si>
  <si>
    <t>Penyelenggaraan Penyuluhan dan Kampanye Lingkungan Hidup</t>
  </si>
  <si>
    <t>event</t>
  </si>
  <si>
    <t>PROGRAM PENGHARGAAN LINGKUNGAN HIDUP UNTUK MASYARAKAT</t>
  </si>
  <si>
    <t>2.11.09.2.01</t>
  </si>
  <si>
    <t>Pemberian Penghargaan Lingkungan Hidup Tingkat Daerah Kabupaten/Kota</t>
  </si>
  <si>
    <t>2.11.09.2.01.01</t>
  </si>
  <si>
    <t>Penilaian Kinerja Masyarakat/Lembaga Masyarakat/Dunia Usaha/Dunia Pendidikan/ Filantropi dalam Perlindungan dan Pengelolaan Lingkungan Hidup</t>
  </si>
  <si>
    <t>PROGRAM PENANGANAN PENGADUAN LINGKUNGAN HIDUP</t>
  </si>
  <si>
    <t>2.11.10.2.01</t>
  </si>
  <si>
    <t>Penyelesaian Pengaduan Masyarakat di Bidang Perlindungan dan Pengelolaan Lingkungan Hidup (PPLH) Kabupaten/Kota</t>
  </si>
  <si>
    <t>2.11.10.2.01.01</t>
  </si>
  <si>
    <t>Pengelolaan Pengaduan Masyarakat terhadap PPLH Kabupaten/Kota</t>
  </si>
  <si>
    <t>PROGRAM PENGELOLAAN PERSAMPAHAN</t>
  </si>
  <si>
    <t>2.11.11.2.01</t>
  </si>
  <si>
    <t>Pengelolaan Sampah</t>
  </si>
  <si>
    <t>2.11.11.2.01.01</t>
  </si>
  <si>
    <t>Penyusunan Kebijakan dan Strategi Daerah Pengelolaan Sampah Kabupaten/Kota</t>
  </si>
  <si>
    <t>2.11.11.2.01.03</t>
  </si>
  <si>
    <t>Penanganan Sampah dengan melakukan Pemilahan, Pengumpulan, Pengangkutan, Pengolahan, dan Pemrosesan Akhir Sampah di TPA/TPST/SPA Kabupaten/Kota</t>
  </si>
  <si>
    <t>TPS3R</t>
  </si>
  <si>
    <t>ruas jalan</t>
  </si>
  <si>
    <t>2.11.11.2.01.04</t>
  </si>
  <si>
    <t>Peningkatan Peran serta Masyarakat dalam Pengelolaan Persampahan</t>
  </si>
  <si>
    <t>orang / kali</t>
  </si>
  <si>
    <t>2.11.11.2.01.05</t>
  </si>
  <si>
    <t>Koordinasi dan Sinkronisasi Penyediaan Sarana dan Prasarana Pengelolaan Persampahan</t>
  </si>
  <si>
    <t>X.XX.01.2.07.09</t>
  </si>
  <si>
    <t>Pengadaan Gedung Kantor atau Bangunan Lainnya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</si>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</sst>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7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7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7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7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3" fontId="6" fillId="11" borderId="1" xfId="1" applyNumberFormat="1" applyFont="1" applyFill="1" applyBorder="1" applyAlignment="1">
      <alignment vertical="center" wrapText="1"/>
    </xf>
    <xf numFmtId="3" fontId="7" fillId="11" borderId="1" xfId="1" applyNumberFormat="1" applyFont="1" applyFill="1" applyBorder="1" applyAlignment="1">
      <alignment vertical="center" wrapText="1"/>
    </xf>
    <xf numFmtId="3" fontId="6" fillId="11" borderId="1" xfId="1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164" fontId="6" fillId="11" borderId="1" xfId="3" applyFont="1" applyFill="1" applyBorder="1" applyAlignment="1">
      <alignment vertical="center" wrapText="1"/>
    </xf>
    <xf numFmtId="164" fontId="7" fillId="11" borderId="1" xfId="3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0" fontId="7" fillId="8" borderId="7" xfId="6" applyFont="1" applyFill="1" applyBorder="1" applyAlignment="1">
      <alignment horizontal="left" vertical="center" wrapText="1"/>
    </xf>
    <xf numFmtId="0" fontId="7" fillId="8" borderId="5" xfId="6" applyFont="1" applyFill="1" applyBorder="1" applyAlignment="1">
      <alignment horizontal="left" vertical="center" wrapText="1"/>
    </xf>
    <xf numFmtId="0" fontId="7" fillId="8" borderId="1" xfId="6" applyFont="1" applyFill="1" applyBorder="1" applyAlignment="1">
      <alignment horizontal="left" vertical="center" wrapText="1"/>
    </xf>
    <xf numFmtId="0" fontId="7" fillId="8" borderId="1" xfId="6" applyFont="1" applyFill="1" applyBorder="1" applyAlignment="1">
      <alignment horizontal="right" vertical="center" wrapText="1"/>
    </xf>
    <xf numFmtId="0" fontId="4" fillId="0" borderId="0" xfId="6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8" borderId="0" xfId="6" applyFont="1" applyFill="1" applyAlignment="1">
      <alignment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170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93" sqref="C193"/>
    </sheetView>
  </sheetViews>
  <sheetFormatPr defaultColWidth="9" defaultRowHeight="15" outlineLevelRow="4" outlineLevelCol="1" x14ac:dyDescent="0.2"/>
  <cols>
    <col min="1" max="1" width="24.5" style="55" customWidth="1"/>
    <col min="2" max="2" width="6.25" style="55" hidden="1" customWidth="1"/>
    <col min="3" max="3" width="45" style="55" customWidth="1"/>
    <col min="4" max="4" width="20.75" style="55" hidden="1" customWidth="1" outlineLevel="1"/>
    <col min="5" max="5" width="18.625" style="55" hidden="1" customWidth="1" outlineLevel="1"/>
    <col min="6" max="6" width="49.25" style="55" hidden="1" customWidth="1" outlineLevel="1"/>
    <col min="7" max="7" width="20.25" style="55" hidden="1" customWidth="1" collapsed="1"/>
    <col min="8" max="8" width="11.75" style="55" hidden="1" customWidth="1"/>
    <col min="9" max="9" width="11.25" style="65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56" hidden="1" customWidth="1"/>
    <col min="17" max="17" width="11.25" style="55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55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1" t="s">
        <v>0</v>
      </c>
      <c r="B1" s="71"/>
      <c r="C1" s="71" t="s">
        <v>1</v>
      </c>
      <c r="D1" s="69" t="s">
        <v>2</v>
      </c>
      <c r="E1" s="69" t="s">
        <v>3</v>
      </c>
      <c r="F1" s="69" t="s">
        <v>4</v>
      </c>
      <c r="G1" s="69" t="s">
        <v>5</v>
      </c>
      <c r="H1" s="69" t="s">
        <v>6</v>
      </c>
      <c r="I1" s="69" t="s">
        <v>7</v>
      </c>
      <c r="J1" s="71" t="s">
        <v>8</v>
      </c>
      <c r="K1" s="71"/>
      <c r="L1" s="71"/>
      <c r="M1" s="71"/>
      <c r="N1" s="71"/>
      <c r="O1" s="71"/>
      <c r="P1" s="72" t="s">
        <v>9</v>
      </c>
      <c r="Q1" s="69" t="s">
        <v>10</v>
      </c>
      <c r="R1" s="76" t="s">
        <v>11</v>
      </c>
      <c r="S1" s="77"/>
      <c r="T1" s="77"/>
      <c r="U1" s="77"/>
      <c r="V1" s="77"/>
      <c r="W1" s="78"/>
      <c r="X1" s="69" t="s">
        <v>10</v>
      </c>
      <c r="Y1" s="71" t="s">
        <v>12</v>
      </c>
      <c r="Z1" s="71"/>
      <c r="AA1" s="71"/>
      <c r="AB1" s="71"/>
      <c r="AC1" s="71"/>
      <c r="AD1" s="71"/>
      <c r="AE1" s="79" t="s">
        <v>13</v>
      </c>
      <c r="AF1" s="79"/>
      <c r="AG1" s="79"/>
      <c r="AH1" s="79"/>
      <c r="AI1" s="79"/>
      <c r="AJ1" s="79"/>
      <c r="AK1" s="79"/>
      <c r="AL1" s="79"/>
      <c r="AM1" s="79"/>
      <c r="AN1" s="80" t="s">
        <v>14</v>
      </c>
      <c r="AO1" s="80"/>
      <c r="AP1" s="80"/>
      <c r="AQ1" s="80"/>
      <c r="AR1" s="80"/>
      <c r="AS1" s="80"/>
      <c r="AT1" s="80"/>
      <c r="AU1" s="80"/>
      <c r="AV1" s="80"/>
      <c r="AW1" s="81" t="s">
        <v>15</v>
      </c>
      <c r="AX1" s="81"/>
      <c r="AY1" s="81"/>
      <c r="AZ1" s="81"/>
      <c r="BA1" s="81"/>
      <c r="BB1" s="81"/>
      <c r="BC1" s="81"/>
      <c r="BD1" s="81"/>
      <c r="BE1" s="81"/>
      <c r="BF1" s="74" t="s">
        <v>192</v>
      </c>
      <c r="BG1" s="74"/>
      <c r="BH1" s="74"/>
      <c r="BI1" s="74"/>
      <c r="BJ1" s="74"/>
      <c r="BK1" s="74"/>
      <c r="BL1" s="74"/>
      <c r="BM1" s="74"/>
      <c r="BN1" s="74"/>
      <c r="BO1" s="75" t="s">
        <v>16</v>
      </c>
      <c r="BP1" s="75"/>
      <c r="BQ1" s="75"/>
      <c r="BR1" s="75"/>
      <c r="BS1" s="75"/>
      <c r="BT1" s="75"/>
      <c r="BU1" s="75"/>
      <c r="BV1" s="75"/>
      <c r="BW1" s="75"/>
      <c r="BX1" s="67" t="s">
        <v>191</v>
      </c>
      <c r="BY1" s="67" t="s">
        <v>193</v>
      </c>
      <c r="BZ1" s="67" t="s">
        <v>194</v>
      </c>
    </row>
    <row r="2" spans="1:78" ht="30.6" customHeight="1" thickBot="1" x14ac:dyDescent="0.25">
      <c r="A2" s="71"/>
      <c r="B2" s="71"/>
      <c r="C2" s="71"/>
      <c r="D2" s="70"/>
      <c r="E2" s="70"/>
      <c r="F2" s="70"/>
      <c r="G2" s="70"/>
      <c r="H2" s="70"/>
      <c r="I2" s="70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3"/>
      <c r="Q2" s="70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0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68"/>
      <c r="BY2" s="68"/>
      <c r="BZ2" s="68"/>
    </row>
    <row r="3" spans="1:78" s="51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13" t="s">
        <v>96</v>
      </c>
      <c r="B4" s="14">
        <f t="shared" ref="B4:B13" si="0">LEN(A4)</f>
        <v>20</v>
      </c>
      <c r="C4" s="15" t="s">
        <v>97</v>
      </c>
      <c r="D4" s="16">
        <f>SUM(D5,D15,D39,D49,D53,D62,D76,D82,D86,D113)</f>
        <v>28819868000</v>
      </c>
      <c r="E4" s="16">
        <f>SUM(E5,E15,E39,E49,E53,E62,E76,E82,E86,E113)</f>
        <v>900000000</v>
      </c>
      <c r="F4" s="17"/>
      <c r="G4" s="16">
        <f t="shared" ref="G4:G54" si="1">D4-E4</f>
        <v>27919868000</v>
      </c>
      <c r="H4" s="57"/>
      <c r="I4" s="18"/>
      <c r="J4" s="16">
        <f>SUM(J5,J15,J39,J49,J53,J62,J76,J82,J86,J113)</f>
        <v>26499923000</v>
      </c>
      <c r="K4" s="16">
        <f>SUM(K5,K15,K39,K49,K53,K62,K76,K82,K86,K113)</f>
        <v>0</v>
      </c>
      <c r="L4" s="16">
        <f>SUM(L5,L15,L39,L49,L53,L62,L76,L82,L86,L113)</f>
        <v>0</v>
      </c>
      <c r="M4" s="16">
        <f>SUM(M5,M15,M39,M49,M53,M62,M76,M82,M86,M113)</f>
        <v>0</v>
      </c>
      <c r="N4" s="16">
        <f>SUM(N5,N15,N39,N49,N53,N62,N76,N82,N86,N113)</f>
        <v>0</v>
      </c>
      <c r="O4" s="16">
        <f t="shared" ref="O4:O60" si="2">SUM(J4:N4)</f>
        <v>26499923000</v>
      </c>
      <c r="P4" s="19">
        <f t="shared" ref="P4:P54" si="3">O4-D4</f>
        <v>-2319945000</v>
      </c>
      <c r="Q4" s="18"/>
      <c r="R4" s="16">
        <f>SUM(R5,R15,R39,R49,R53,R62,R76,R82,R86,R113)</f>
        <v>31821679000</v>
      </c>
      <c r="S4" s="16">
        <f>SUM(S5,S15,S39,S49,S53,S62,S76,S82,S86,S113)</f>
        <v>0</v>
      </c>
      <c r="T4" s="16">
        <f>SUM(T5,T15,T39,T49,T53,T62,T76,T82,T86,T113)</f>
        <v>0</v>
      </c>
      <c r="U4" s="16">
        <f>SUM(U5,U15,U39,U49,U53,U62,U76,U82,U86,U113)</f>
        <v>0</v>
      </c>
      <c r="V4" s="16">
        <f>SUM(V5,V15,V39,V49,V53,V62,V76,V82,V86,V113)</f>
        <v>0</v>
      </c>
      <c r="W4" s="16">
        <f t="shared" ref="W4:W60" si="4">SUM(R4:V4)</f>
        <v>31821679000</v>
      </c>
      <c r="X4" s="18"/>
      <c r="Y4" s="16">
        <f>SUM(Y5,Y15,Y39,Y49,Y53,Y62,Y76,Y82,Y86,Y113)</f>
        <v>29603526200</v>
      </c>
      <c r="Z4" s="16">
        <f>SUM(Z5,Z15,Z39,Z49,Z53,Z62,Z76,Z82,Z86,Z113)</f>
        <v>0</v>
      </c>
      <c r="AA4" s="16">
        <f>SUM(AA5,AA15,AA39,AA49,AA53,AA62,AA76,AA82,AA86,AA113)</f>
        <v>0</v>
      </c>
      <c r="AB4" s="16">
        <f>SUM(AB5,AB15,AB39,AB49,AB53,AB62,AB76,AB82,AB86,AB113)</f>
        <v>0</v>
      </c>
      <c r="AC4" s="16">
        <f>SUM(AC5,AC15,AC39,AC49,AC53,AC62,AC76,AC82,AC86,AC113)</f>
        <v>0</v>
      </c>
      <c r="AD4" s="16">
        <f t="shared" ref="AD4:AD40" si="5">SUM(Y4:AC4)</f>
        <v>29603526200</v>
      </c>
      <c r="AE4" s="16">
        <f t="shared" ref="AE4:AL4" si="6">SUM(AE5,AE15,AE39,AE49,AE53,AE62,AE76,AE82,AE86,AE113)</f>
        <v>27352788000</v>
      </c>
      <c r="AF4" s="16">
        <f t="shared" si="6"/>
        <v>0</v>
      </c>
      <c r="AG4" s="16">
        <f t="shared" si="6"/>
        <v>0</v>
      </c>
      <c r="AH4" s="16">
        <f t="shared" si="6"/>
        <v>0</v>
      </c>
      <c r="AI4" s="16">
        <f t="shared" si="6"/>
        <v>0</v>
      </c>
      <c r="AJ4" s="16">
        <f t="shared" si="6"/>
        <v>900000000</v>
      </c>
      <c r="AK4" s="16">
        <f t="shared" si="6"/>
        <v>40000000</v>
      </c>
      <c r="AL4" s="16">
        <f t="shared" si="6"/>
        <v>556000000</v>
      </c>
      <c r="AM4" s="16">
        <f t="shared" ref="AM4:AM40" si="7">SUM(AE4:AL4)</f>
        <v>28848788000</v>
      </c>
      <c r="AN4" s="16">
        <f t="shared" ref="AN4:AU4" si="8">SUM(AN5,AN15,AN39,AN49,AN53,AN62,AN76,AN82,AN86,AN113)</f>
        <v>27352788000</v>
      </c>
      <c r="AO4" s="16">
        <f t="shared" si="8"/>
        <v>0</v>
      </c>
      <c r="AP4" s="16">
        <f t="shared" si="8"/>
        <v>0</v>
      </c>
      <c r="AQ4" s="16">
        <f t="shared" si="8"/>
        <v>0</v>
      </c>
      <c r="AR4" s="16">
        <f t="shared" si="8"/>
        <v>0</v>
      </c>
      <c r="AS4" s="16">
        <f t="shared" si="8"/>
        <v>900000000</v>
      </c>
      <c r="AT4" s="16">
        <f t="shared" si="8"/>
        <v>40000000</v>
      </c>
      <c r="AU4" s="16">
        <f t="shared" si="8"/>
        <v>556000000</v>
      </c>
      <c r="AV4" s="16">
        <f t="shared" ref="AV4:AV40" si="9">SUM(AN4:AU4)</f>
        <v>28848788000</v>
      </c>
      <c r="AW4" s="16">
        <f t="shared" ref="AW4:BD4" si="10">SUM(AW5,AW15,AW39,AW49,AW53,AW62,AW76,AW82,AW86,AW113)</f>
        <v>29017076000</v>
      </c>
      <c r="AX4" s="16">
        <f t="shared" si="10"/>
        <v>0</v>
      </c>
      <c r="AY4" s="16">
        <f t="shared" si="10"/>
        <v>0</v>
      </c>
      <c r="AZ4" s="16">
        <f t="shared" si="10"/>
        <v>0</v>
      </c>
      <c r="BA4" s="16">
        <f t="shared" si="10"/>
        <v>0</v>
      </c>
      <c r="BB4" s="16">
        <f t="shared" si="10"/>
        <v>900000000</v>
      </c>
      <c r="BC4" s="16">
        <f t="shared" si="10"/>
        <v>40000000</v>
      </c>
      <c r="BD4" s="16">
        <f t="shared" si="10"/>
        <v>621000000</v>
      </c>
      <c r="BE4" s="16">
        <f t="shared" ref="BE4:BE40" si="11">SUM(AW4:BD4)</f>
        <v>30578076000</v>
      </c>
      <c r="BF4" s="16">
        <f t="shared" ref="BF4:BM4" si="12">SUM(BF5,BF15,BF39,BF49,BF53,BF62,BF76,BF82,BF86,BF113)</f>
        <v>29017076000</v>
      </c>
      <c r="BG4" s="16">
        <f t="shared" si="12"/>
        <v>0</v>
      </c>
      <c r="BH4" s="16">
        <f t="shared" si="12"/>
        <v>0</v>
      </c>
      <c r="BI4" s="16">
        <f t="shared" si="12"/>
        <v>0</v>
      </c>
      <c r="BJ4" s="16">
        <f t="shared" si="12"/>
        <v>0</v>
      </c>
      <c r="BK4" s="16">
        <f t="shared" si="12"/>
        <v>900000000</v>
      </c>
      <c r="BL4" s="16">
        <f t="shared" si="12"/>
        <v>40000000</v>
      </c>
      <c r="BM4" s="16">
        <f t="shared" si="12"/>
        <v>621000000</v>
      </c>
      <c r="BN4" s="16">
        <f t="shared" ref="BN4:BN40" si="13">SUM(BF4:BM4)</f>
        <v>30578076000</v>
      </c>
      <c r="BO4" s="16">
        <f t="shared" ref="BO4:BV4" si="14">SUM(BO5,BO15,BO39,BO49,BO53,BO62,BO76,BO82,BO86,BO113)</f>
        <v>30142076000</v>
      </c>
      <c r="BP4" s="16">
        <f t="shared" si="14"/>
        <v>0</v>
      </c>
      <c r="BQ4" s="16">
        <f t="shared" si="14"/>
        <v>0</v>
      </c>
      <c r="BR4" s="16">
        <f t="shared" si="14"/>
        <v>0</v>
      </c>
      <c r="BS4" s="16">
        <f t="shared" si="14"/>
        <v>0</v>
      </c>
      <c r="BT4" s="16">
        <f t="shared" si="14"/>
        <v>900000000</v>
      </c>
      <c r="BU4" s="16">
        <f t="shared" si="14"/>
        <v>40000000</v>
      </c>
      <c r="BV4" s="16">
        <f t="shared" si="14"/>
        <v>621000000</v>
      </c>
      <c r="BW4" s="16">
        <f t="shared" ref="BW4:BW40" si="15">SUM(BO4:BV4)</f>
        <v>31703076000</v>
      </c>
      <c r="BX4" s="16">
        <f t="shared" ref="BX4" si="16">SUM(BX5,BX15,BX39,BX49,BX53,BX62,BX76,BX82,BX86,BX113)</f>
        <v>31703076000</v>
      </c>
      <c r="BY4" s="16">
        <f t="shared" ref="BY4:BY14" si="17">BX4-BW4</f>
        <v>0</v>
      </c>
      <c r="BZ4" s="16"/>
    </row>
    <row r="5" spans="1:78" ht="32.25" outlineLevel="1" thickBot="1" x14ac:dyDescent="0.25">
      <c r="A5" s="20">
        <v>9.0995370370370365E-2</v>
      </c>
      <c r="B5" s="21">
        <f t="shared" si="0"/>
        <v>18</v>
      </c>
      <c r="C5" s="22" t="s">
        <v>98</v>
      </c>
      <c r="D5" s="23">
        <f>SUM(D6,D10)</f>
        <v>0</v>
      </c>
      <c r="E5" s="23">
        <f>SUM(E6,E10)</f>
        <v>0</v>
      </c>
      <c r="F5" s="24"/>
      <c r="G5" s="23">
        <f t="shared" si="1"/>
        <v>0</v>
      </c>
      <c r="H5" s="58"/>
      <c r="I5" s="25"/>
      <c r="J5" s="23">
        <f>SUM(J6,J10)</f>
        <v>0</v>
      </c>
      <c r="K5" s="23">
        <f>SUM(K6,K10)</f>
        <v>0</v>
      </c>
      <c r="L5" s="23">
        <f>SUM(L6,L10)</f>
        <v>0</v>
      </c>
      <c r="M5" s="23">
        <f>SUM(M6,M10)</f>
        <v>0</v>
      </c>
      <c r="N5" s="23">
        <f>SUM(N6,N10)</f>
        <v>0</v>
      </c>
      <c r="O5" s="23">
        <f t="shared" si="2"/>
        <v>0</v>
      </c>
      <c r="P5" s="26">
        <f t="shared" si="3"/>
        <v>0</v>
      </c>
      <c r="Q5" s="25"/>
      <c r="R5" s="23">
        <f>SUM(R6,R10)</f>
        <v>453000000</v>
      </c>
      <c r="S5" s="23">
        <f>SUM(S6,S10)</f>
        <v>0</v>
      </c>
      <c r="T5" s="23">
        <f>SUM(T6,T10)</f>
        <v>0</v>
      </c>
      <c r="U5" s="23">
        <f>SUM(U6,U10)</f>
        <v>0</v>
      </c>
      <c r="V5" s="23">
        <f>SUM(V6,V10)</f>
        <v>0</v>
      </c>
      <c r="W5" s="23">
        <f t="shared" si="4"/>
        <v>453000000</v>
      </c>
      <c r="X5" s="25"/>
      <c r="Y5" s="23">
        <f>SUM(Y6,Y10)</f>
        <v>353000000</v>
      </c>
      <c r="Z5" s="23">
        <f>SUM(Z6,Z10)</f>
        <v>0</v>
      </c>
      <c r="AA5" s="23">
        <f>SUM(AA6,AA10)</f>
        <v>0</v>
      </c>
      <c r="AB5" s="23">
        <f>SUM(AB6,AB10)</f>
        <v>0</v>
      </c>
      <c r="AC5" s="23">
        <f>SUM(AC6,AC10)</f>
        <v>0</v>
      </c>
      <c r="AD5" s="23">
        <f t="shared" si="5"/>
        <v>353000000</v>
      </c>
      <c r="AE5" s="23">
        <f t="shared" ref="AE5:AL5" si="18">SUM(AE6,AE10)</f>
        <v>353000000</v>
      </c>
      <c r="AF5" s="23">
        <f t="shared" si="18"/>
        <v>0</v>
      </c>
      <c r="AG5" s="23">
        <f t="shared" si="18"/>
        <v>0</v>
      </c>
      <c r="AH5" s="23">
        <f t="shared" si="18"/>
        <v>0</v>
      </c>
      <c r="AI5" s="23">
        <f t="shared" si="18"/>
        <v>0</v>
      </c>
      <c r="AJ5" s="23">
        <f t="shared" si="18"/>
        <v>0</v>
      </c>
      <c r="AK5" s="23">
        <f t="shared" si="18"/>
        <v>0</v>
      </c>
      <c r="AL5" s="23">
        <f t="shared" si="18"/>
        <v>0</v>
      </c>
      <c r="AM5" s="23">
        <f t="shared" si="7"/>
        <v>353000000</v>
      </c>
      <c r="AN5" s="23">
        <f t="shared" ref="AN5:AU5" si="19">SUM(AN6,AN10)</f>
        <v>353000000</v>
      </c>
      <c r="AO5" s="23">
        <f t="shared" si="19"/>
        <v>0</v>
      </c>
      <c r="AP5" s="23">
        <f t="shared" si="19"/>
        <v>0</v>
      </c>
      <c r="AQ5" s="23">
        <f t="shared" si="19"/>
        <v>0</v>
      </c>
      <c r="AR5" s="23">
        <f t="shared" si="19"/>
        <v>0</v>
      </c>
      <c r="AS5" s="23">
        <f t="shared" si="19"/>
        <v>0</v>
      </c>
      <c r="AT5" s="23">
        <f t="shared" si="19"/>
        <v>0</v>
      </c>
      <c r="AU5" s="23">
        <f t="shared" si="19"/>
        <v>0</v>
      </c>
      <c r="AV5" s="23">
        <f t="shared" si="9"/>
        <v>353000000</v>
      </c>
      <c r="AW5" s="23">
        <f t="shared" ref="AW5:BD5" si="20">SUM(AW6,AW10)</f>
        <v>353000000</v>
      </c>
      <c r="AX5" s="23">
        <f t="shared" si="20"/>
        <v>0</v>
      </c>
      <c r="AY5" s="23">
        <f t="shared" si="20"/>
        <v>0</v>
      </c>
      <c r="AZ5" s="23">
        <f t="shared" si="20"/>
        <v>0</v>
      </c>
      <c r="BA5" s="23">
        <f t="shared" si="20"/>
        <v>0</v>
      </c>
      <c r="BB5" s="23">
        <f t="shared" si="20"/>
        <v>0</v>
      </c>
      <c r="BC5" s="23">
        <f t="shared" si="20"/>
        <v>0</v>
      </c>
      <c r="BD5" s="23">
        <f t="shared" si="20"/>
        <v>0</v>
      </c>
      <c r="BE5" s="23">
        <f t="shared" si="11"/>
        <v>353000000</v>
      </c>
      <c r="BF5" s="23">
        <f t="shared" ref="BF5:BM5" si="21">SUM(BF6,BF10)</f>
        <v>353000000</v>
      </c>
      <c r="BG5" s="23">
        <f t="shared" si="21"/>
        <v>0</v>
      </c>
      <c r="BH5" s="23">
        <f t="shared" si="21"/>
        <v>0</v>
      </c>
      <c r="BI5" s="23">
        <f t="shared" si="21"/>
        <v>0</v>
      </c>
      <c r="BJ5" s="23">
        <f t="shared" si="21"/>
        <v>0</v>
      </c>
      <c r="BK5" s="23">
        <f t="shared" si="21"/>
        <v>0</v>
      </c>
      <c r="BL5" s="23">
        <f t="shared" si="21"/>
        <v>0</v>
      </c>
      <c r="BM5" s="23">
        <f t="shared" si="21"/>
        <v>0</v>
      </c>
      <c r="BN5" s="23">
        <f t="shared" si="13"/>
        <v>353000000</v>
      </c>
      <c r="BO5" s="23">
        <f t="shared" ref="BO5:BV5" si="22">SUM(BO6,BO10)</f>
        <v>558000000</v>
      </c>
      <c r="BP5" s="23">
        <f t="shared" si="22"/>
        <v>0</v>
      </c>
      <c r="BQ5" s="23">
        <f t="shared" si="22"/>
        <v>0</v>
      </c>
      <c r="BR5" s="23">
        <f t="shared" si="22"/>
        <v>0</v>
      </c>
      <c r="BS5" s="23">
        <f t="shared" si="22"/>
        <v>0</v>
      </c>
      <c r="BT5" s="23">
        <f t="shared" si="22"/>
        <v>0</v>
      </c>
      <c r="BU5" s="23">
        <f t="shared" si="22"/>
        <v>0</v>
      </c>
      <c r="BV5" s="23">
        <f t="shared" si="22"/>
        <v>0</v>
      </c>
      <c r="BW5" s="23">
        <f t="shared" si="15"/>
        <v>558000000</v>
      </c>
      <c r="BX5" s="23">
        <f t="shared" ref="BX5" si="23">SUM(BX6,BX10)</f>
        <v>558000000</v>
      </c>
      <c r="BY5" s="23">
        <f t="shared" si="17"/>
        <v>0</v>
      </c>
      <c r="BZ5" s="23"/>
    </row>
    <row r="6" spans="1:78" ht="48" outlineLevel="2" thickBot="1" x14ac:dyDescent="0.25">
      <c r="A6" s="27" t="s">
        <v>99</v>
      </c>
      <c r="B6" s="28">
        <f t="shared" si="0"/>
        <v>12</v>
      </c>
      <c r="C6" s="52" t="s">
        <v>100</v>
      </c>
      <c r="D6" s="29">
        <f>SUM(D7)</f>
        <v>0</v>
      </c>
      <c r="E6" s="29">
        <f>SUM(E7)</f>
        <v>0</v>
      </c>
      <c r="F6" s="30"/>
      <c r="G6" s="29">
        <f t="shared" si="1"/>
        <v>0</v>
      </c>
      <c r="H6" s="59"/>
      <c r="I6" s="31"/>
      <c r="J6" s="29">
        <f>SUM(J7)</f>
        <v>0</v>
      </c>
      <c r="K6" s="29">
        <f>SUM(K7)</f>
        <v>0</v>
      </c>
      <c r="L6" s="29">
        <f>SUM(L7)</f>
        <v>0</v>
      </c>
      <c r="M6" s="29">
        <f>SUM(M7)</f>
        <v>0</v>
      </c>
      <c r="N6" s="29">
        <f>SUM(N7)</f>
        <v>0</v>
      </c>
      <c r="O6" s="29">
        <f t="shared" si="2"/>
        <v>0</v>
      </c>
      <c r="P6" s="32">
        <f t="shared" si="3"/>
        <v>0</v>
      </c>
      <c r="Q6" s="31"/>
      <c r="R6" s="29">
        <f>SUM(R7)</f>
        <v>353000000</v>
      </c>
      <c r="S6" s="29">
        <f>SUM(S7)</f>
        <v>0</v>
      </c>
      <c r="T6" s="29">
        <f>SUM(T7)</f>
        <v>0</v>
      </c>
      <c r="U6" s="29">
        <f>SUM(U7)</f>
        <v>0</v>
      </c>
      <c r="V6" s="29">
        <f>SUM(V7)</f>
        <v>0</v>
      </c>
      <c r="W6" s="29">
        <f t="shared" si="4"/>
        <v>353000000</v>
      </c>
      <c r="X6" s="31"/>
      <c r="Y6" s="29">
        <f t="shared" ref="Y6:BX6" si="24">SUM(Y7)</f>
        <v>253000000</v>
      </c>
      <c r="Z6" s="29">
        <f t="shared" si="24"/>
        <v>0</v>
      </c>
      <c r="AA6" s="29">
        <f t="shared" si="24"/>
        <v>0</v>
      </c>
      <c r="AB6" s="29">
        <f t="shared" si="24"/>
        <v>0</v>
      </c>
      <c r="AC6" s="29">
        <f t="shared" si="24"/>
        <v>0</v>
      </c>
      <c r="AD6" s="29">
        <f t="shared" si="5"/>
        <v>253000000</v>
      </c>
      <c r="AE6" s="29">
        <f t="shared" si="24"/>
        <v>253000000</v>
      </c>
      <c r="AF6" s="29">
        <f t="shared" si="24"/>
        <v>0</v>
      </c>
      <c r="AG6" s="29">
        <f t="shared" si="24"/>
        <v>0</v>
      </c>
      <c r="AH6" s="29">
        <f t="shared" si="24"/>
        <v>0</v>
      </c>
      <c r="AI6" s="29">
        <f t="shared" si="24"/>
        <v>0</v>
      </c>
      <c r="AJ6" s="29">
        <f t="shared" si="24"/>
        <v>0</v>
      </c>
      <c r="AK6" s="29">
        <f t="shared" si="24"/>
        <v>0</v>
      </c>
      <c r="AL6" s="29">
        <f t="shared" si="24"/>
        <v>0</v>
      </c>
      <c r="AM6" s="29">
        <f t="shared" si="7"/>
        <v>253000000</v>
      </c>
      <c r="AN6" s="29">
        <f t="shared" si="24"/>
        <v>253000000</v>
      </c>
      <c r="AO6" s="29">
        <f t="shared" si="24"/>
        <v>0</v>
      </c>
      <c r="AP6" s="29">
        <f t="shared" si="24"/>
        <v>0</v>
      </c>
      <c r="AQ6" s="29">
        <f t="shared" si="24"/>
        <v>0</v>
      </c>
      <c r="AR6" s="29">
        <f t="shared" si="24"/>
        <v>0</v>
      </c>
      <c r="AS6" s="29">
        <f t="shared" si="24"/>
        <v>0</v>
      </c>
      <c r="AT6" s="29">
        <f t="shared" si="24"/>
        <v>0</v>
      </c>
      <c r="AU6" s="29">
        <f t="shared" si="24"/>
        <v>0</v>
      </c>
      <c r="AV6" s="29">
        <f t="shared" si="9"/>
        <v>253000000</v>
      </c>
      <c r="AW6" s="29">
        <f t="shared" si="24"/>
        <v>253000000</v>
      </c>
      <c r="AX6" s="29">
        <f t="shared" si="24"/>
        <v>0</v>
      </c>
      <c r="AY6" s="29">
        <f t="shared" si="24"/>
        <v>0</v>
      </c>
      <c r="AZ6" s="29">
        <f t="shared" si="24"/>
        <v>0</v>
      </c>
      <c r="BA6" s="29">
        <f t="shared" si="24"/>
        <v>0</v>
      </c>
      <c r="BB6" s="29">
        <f t="shared" si="24"/>
        <v>0</v>
      </c>
      <c r="BC6" s="29">
        <f t="shared" si="24"/>
        <v>0</v>
      </c>
      <c r="BD6" s="29">
        <f t="shared" si="24"/>
        <v>0</v>
      </c>
      <c r="BE6" s="29">
        <f t="shared" si="11"/>
        <v>253000000</v>
      </c>
      <c r="BF6" s="29">
        <f t="shared" si="24"/>
        <v>253000000</v>
      </c>
      <c r="BG6" s="29">
        <f t="shared" si="24"/>
        <v>0</v>
      </c>
      <c r="BH6" s="29">
        <f t="shared" si="24"/>
        <v>0</v>
      </c>
      <c r="BI6" s="29">
        <f t="shared" si="24"/>
        <v>0</v>
      </c>
      <c r="BJ6" s="29">
        <f t="shared" si="24"/>
        <v>0</v>
      </c>
      <c r="BK6" s="29">
        <f t="shared" si="24"/>
        <v>0</v>
      </c>
      <c r="BL6" s="29">
        <f t="shared" si="24"/>
        <v>0</v>
      </c>
      <c r="BM6" s="29">
        <f t="shared" si="24"/>
        <v>0</v>
      </c>
      <c r="BN6" s="29">
        <f t="shared" si="13"/>
        <v>253000000</v>
      </c>
      <c r="BO6" s="29">
        <f t="shared" si="24"/>
        <v>253000000</v>
      </c>
      <c r="BP6" s="29">
        <f t="shared" si="24"/>
        <v>0</v>
      </c>
      <c r="BQ6" s="29">
        <f t="shared" si="24"/>
        <v>0</v>
      </c>
      <c r="BR6" s="29">
        <f t="shared" si="24"/>
        <v>0</v>
      </c>
      <c r="BS6" s="29">
        <f t="shared" si="24"/>
        <v>0</v>
      </c>
      <c r="BT6" s="29">
        <f t="shared" si="24"/>
        <v>0</v>
      </c>
      <c r="BU6" s="29">
        <f t="shared" si="24"/>
        <v>0</v>
      </c>
      <c r="BV6" s="29">
        <f t="shared" si="24"/>
        <v>0</v>
      </c>
      <c r="BW6" s="29">
        <f t="shared" si="15"/>
        <v>253000000</v>
      </c>
      <c r="BX6" s="29">
        <f t="shared" si="24"/>
        <v>253000000</v>
      </c>
      <c r="BY6" s="29">
        <f t="shared" si="17"/>
        <v>0</v>
      </c>
      <c r="BZ6" s="29"/>
    </row>
    <row r="7" spans="1:78" ht="32.25" outlineLevel="3" collapsed="1" thickBot="1" x14ac:dyDescent="0.25">
      <c r="A7" s="33" t="s">
        <v>101</v>
      </c>
      <c r="B7" s="34">
        <f t="shared" si="0"/>
        <v>15</v>
      </c>
      <c r="C7" s="35" t="s">
        <v>102</v>
      </c>
      <c r="D7" s="48">
        <v>0</v>
      </c>
      <c r="E7" s="48"/>
      <c r="F7" s="49"/>
      <c r="G7" s="48">
        <f t="shared" si="1"/>
        <v>0</v>
      </c>
      <c r="H7" s="37"/>
      <c r="I7" s="38"/>
      <c r="J7" s="39">
        <f>SUM(J8:J9)</f>
        <v>0</v>
      </c>
      <c r="K7" s="39">
        <f>SUM(K8:K9)</f>
        <v>0</v>
      </c>
      <c r="L7" s="39">
        <f>SUM(L8:L9)</f>
        <v>0</v>
      </c>
      <c r="M7" s="39">
        <f>SUM(M8:M9)</f>
        <v>0</v>
      </c>
      <c r="N7" s="39">
        <f>SUM(N8:N9)</f>
        <v>0</v>
      </c>
      <c r="O7" s="39">
        <f t="shared" si="2"/>
        <v>0</v>
      </c>
      <c r="P7" s="40">
        <f t="shared" si="3"/>
        <v>0</v>
      </c>
      <c r="Q7" s="38"/>
      <c r="R7" s="39">
        <f>SUM(R8:R9)</f>
        <v>353000000</v>
      </c>
      <c r="S7" s="39">
        <f>SUM(S8:S9)</f>
        <v>0</v>
      </c>
      <c r="T7" s="39">
        <f>SUM(T8:T9)</f>
        <v>0</v>
      </c>
      <c r="U7" s="39">
        <f>SUM(U8:U9)</f>
        <v>0</v>
      </c>
      <c r="V7" s="39">
        <f>SUM(V8:V9)</f>
        <v>0</v>
      </c>
      <c r="W7" s="39">
        <f t="shared" si="4"/>
        <v>353000000</v>
      </c>
      <c r="X7" s="38"/>
      <c r="Y7" s="39">
        <v>253000000</v>
      </c>
      <c r="Z7" s="39">
        <f>SUM(Z8:Z9)</f>
        <v>0</v>
      </c>
      <c r="AA7" s="39">
        <f>SUM(AA8:AA9)</f>
        <v>0</v>
      </c>
      <c r="AB7" s="39">
        <f>SUM(AB8:AB9)</f>
        <v>0</v>
      </c>
      <c r="AC7" s="39">
        <f>SUM(AC8:AC9)</f>
        <v>0</v>
      </c>
      <c r="AD7" s="39">
        <f t="shared" si="5"/>
        <v>253000000</v>
      </c>
      <c r="AE7" s="39">
        <v>253000000</v>
      </c>
      <c r="AF7" s="39">
        <f t="shared" ref="AF7:AL7" si="25">SUM(AF8:AF9)</f>
        <v>0</v>
      </c>
      <c r="AG7" s="39">
        <f t="shared" si="25"/>
        <v>0</v>
      </c>
      <c r="AH7" s="39">
        <f t="shared" si="25"/>
        <v>0</v>
      </c>
      <c r="AI7" s="39">
        <f t="shared" si="25"/>
        <v>0</v>
      </c>
      <c r="AJ7" s="39">
        <f t="shared" si="25"/>
        <v>0</v>
      </c>
      <c r="AK7" s="39">
        <f t="shared" si="25"/>
        <v>0</v>
      </c>
      <c r="AL7" s="39">
        <f t="shared" si="25"/>
        <v>0</v>
      </c>
      <c r="AM7" s="39">
        <f t="shared" si="7"/>
        <v>253000000</v>
      </c>
      <c r="AN7" s="39">
        <v>253000000</v>
      </c>
      <c r="AO7" s="39">
        <f t="shared" ref="AO7:AU7" si="26">SUM(AO8:AO9)</f>
        <v>0</v>
      </c>
      <c r="AP7" s="39">
        <f t="shared" si="26"/>
        <v>0</v>
      </c>
      <c r="AQ7" s="39">
        <f t="shared" si="26"/>
        <v>0</v>
      </c>
      <c r="AR7" s="39">
        <f t="shared" si="26"/>
        <v>0</v>
      </c>
      <c r="AS7" s="39">
        <f t="shared" si="26"/>
        <v>0</v>
      </c>
      <c r="AT7" s="39">
        <f t="shared" si="26"/>
        <v>0</v>
      </c>
      <c r="AU7" s="39">
        <f t="shared" si="26"/>
        <v>0</v>
      </c>
      <c r="AV7" s="39">
        <f t="shared" si="9"/>
        <v>253000000</v>
      </c>
      <c r="AW7" s="39">
        <v>253000000</v>
      </c>
      <c r="AX7" s="39">
        <f t="shared" ref="AX7:BD7" si="27">SUM(AX8:AX9)</f>
        <v>0</v>
      </c>
      <c r="AY7" s="39">
        <f t="shared" si="27"/>
        <v>0</v>
      </c>
      <c r="AZ7" s="39">
        <f t="shared" si="27"/>
        <v>0</v>
      </c>
      <c r="BA7" s="39">
        <f t="shared" si="27"/>
        <v>0</v>
      </c>
      <c r="BB7" s="39">
        <f t="shared" si="27"/>
        <v>0</v>
      </c>
      <c r="BC7" s="39">
        <f t="shared" si="27"/>
        <v>0</v>
      </c>
      <c r="BD7" s="39">
        <f t="shared" si="27"/>
        <v>0</v>
      </c>
      <c r="BE7" s="39">
        <f t="shared" si="11"/>
        <v>253000000</v>
      </c>
      <c r="BF7" s="39">
        <v>253000000</v>
      </c>
      <c r="BG7" s="39">
        <f t="shared" ref="BG7:BM7" si="28">SUM(BG8:BG9)</f>
        <v>0</v>
      </c>
      <c r="BH7" s="39">
        <f t="shared" si="28"/>
        <v>0</v>
      </c>
      <c r="BI7" s="39">
        <f t="shared" si="28"/>
        <v>0</v>
      </c>
      <c r="BJ7" s="39">
        <f t="shared" si="28"/>
        <v>0</v>
      </c>
      <c r="BK7" s="39">
        <f t="shared" si="28"/>
        <v>0</v>
      </c>
      <c r="BL7" s="39">
        <f t="shared" si="28"/>
        <v>0</v>
      </c>
      <c r="BM7" s="39">
        <f t="shared" si="28"/>
        <v>0</v>
      </c>
      <c r="BN7" s="39">
        <f t="shared" si="13"/>
        <v>253000000</v>
      </c>
      <c r="BO7" s="39">
        <v>253000000</v>
      </c>
      <c r="BP7" s="39">
        <f t="shared" ref="BP7:BV7" si="29">SUM(BP8:BP9)</f>
        <v>0</v>
      </c>
      <c r="BQ7" s="39">
        <f t="shared" si="29"/>
        <v>0</v>
      </c>
      <c r="BR7" s="39">
        <f t="shared" si="29"/>
        <v>0</v>
      </c>
      <c r="BS7" s="39">
        <f t="shared" si="29"/>
        <v>0</v>
      </c>
      <c r="BT7" s="39">
        <f t="shared" si="29"/>
        <v>0</v>
      </c>
      <c r="BU7" s="39">
        <f t="shared" si="29"/>
        <v>0</v>
      </c>
      <c r="BV7" s="39">
        <f t="shared" si="29"/>
        <v>0</v>
      </c>
      <c r="BW7" s="39">
        <f t="shared" si="15"/>
        <v>253000000</v>
      </c>
      <c r="BX7" s="39">
        <f>BW7</f>
        <v>253000000</v>
      </c>
      <c r="BY7" s="39">
        <f t="shared" si="17"/>
        <v>0</v>
      </c>
      <c r="BZ7" s="39"/>
    </row>
    <row r="8" spans="1:78" ht="15.75" hidden="1" outlineLevel="4" thickBot="1" x14ac:dyDescent="0.25">
      <c r="A8" s="41"/>
      <c r="B8" s="42">
        <f t="shared" si="0"/>
        <v>0</v>
      </c>
      <c r="C8" s="43"/>
      <c r="D8" s="43"/>
      <c r="E8" s="43"/>
      <c r="F8" s="43"/>
      <c r="G8" s="43">
        <f t="shared" si="1"/>
        <v>0</v>
      </c>
      <c r="H8" s="44" t="s">
        <v>30</v>
      </c>
      <c r="I8" s="45">
        <v>0</v>
      </c>
      <c r="J8" s="46">
        <f>53000000-53000000</f>
        <v>0</v>
      </c>
      <c r="K8" s="46"/>
      <c r="L8" s="46"/>
      <c r="M8" s="46"/>
      <c r="N8" s="46"/>
      <c r="O8" s="46">
        <f t="shared" si="2"/>
        <v>0</v>
      </c>
      <c r="P8" s="47">
        <f t="shared" si="3"/>
        <v>0</v>
      </c>
      <c r="Q8" s="45">
        <v>1</v>
      </c>
      <c r="R8" s="46">
        <v>53000000</v>
      </c>
      <c r="S8" s="46"/>
      <c r="T8" s="46"/>
      <c r="U8" s="46"/>
      <c r="V8" s="46"/>
      <c r="W8" s="46">
        <f t="shared" si="4"/>
        <v>53000000</v>
      </c>
      <c r="X8" s="45">
        <v>1</v>
      </c>
      <c r="Y8" s="46"/>
      <c r="Z8" s="46"/>
      <c r="AA8" s="46"/>
      <c r="AB8" s="46"/>
      <c r="AC8" s="46"/>
      <c r="AD8" s="46">
        <f t="shared" si="5"/>
        <v>0</v>
      </c>
      <c r="AE8" s="46"/>
      <c r="AF8" s="46"/>
      <c r="AG8" s="46"/>
      <c r="AH8" s="46"/>
      <c r="AI8" s="46"/>
      <c r="AJ8" s="46"/>
      <c r="AK8" s="46"/>
      <c r="AL8" s="46"/>
      <c r="AM8" s="46">
        <f t="shared" si="7"/>
        <v>0</v>
      </c>
      <c r="AN8" s="46"/>
      <c r="AO8" s="46"/>
      <c r="AP8" s="46"/>
      <c r="AQ8" s="46"/>
      <c r="AR8" s="46"/>
      <c r="AS8" s="46"/>
      <c r="AT8" s="46"/>
      <c r="AU8" s="46"/>
      <c r="AV8" s="46">
        <f t="shared" si="9"/>
        <v>0</v>
      </c>
      <c r="AW8" s="46"/>
      <c r="AX8" s="46"/>
      <c r="AY8" s="46"/>
      <c r="AZ8" s="46"/>
      <c r="BA8" s="46"/>
      <c r="BB8" s="46"/>
      <c r="BC8" s="46"/>
      <c r="BD8" s="46"/>
      <c r="BE8" s="46">
        <f t="shared" si="11"/>
        <v>0</v>
      </c>
      <c r="BF8" s="46"/>
      <c r="BG8" s="46"/>
      <c r="BH8" s="46"/>
      <c r="BI8" s="46"/>
      <c r="BJ8" s="46"/>
      <c r="BK8" s="46"/>
      <c r="BL8" s="46"/>
      <c r="BM8" s="46"/>
      <c r="BN8" s="46">
        <f t="shared" si="13"/>
        <v>0</v>
      </c>
      <c r="BO8" s="46"/>
      <c r="BP8" s="46"/>
      <c r="BQ8" s="46"/>
      <c r="BR8" s="46"/>
      <c r="BS8" s="46"/>
      <c r="BT8" s="46"/>
      <c r="BU8" s="46"/>
      <c r="BV8" s="46"/>
      <c r="BW8" s="46">
        <f t="shared" si="15"/>
        <v>0</v>
      </c>
      <c r="BX8" s="46"/>
      <c r="BY8" s="46">
        <f t="shared" si="17"/>
        <v>0</v>
      </c>
      <c r="BZ8" s="46"/>
    </row>
    <row r="9" spans="1:78" ht="15.75" hidden="1" outlineLevel="4" thickBot="1" x14ac:dyDescent="0.25">
      <c r="A9" s="41"/>
      <c r="B9" s="42">
        <f t="shared" si="0"/>
        <v>0</v>
      </c>
      <c r="C9" s="43"/>
      <c r="D9" s="43"/>
      <c r="E9" s="43"/>
      <c r="F9" s="43"/>
      <c r="G9" s="43">
        <f t="shared" si="1"/>
        <v>0</v>
      </c>
      <c r="H9" s="44" t="s">
        <v>30</v>
      </c>
      <c r="I9" s="45">
        <v>0</v>
      </c>
      <c r="J9" s="46">
        <v>0</v>
      </c>
      <c r="K9" s="46"/>
      <c r="L9" s="46"/>
      <c r="M9" s="46"/>
      <c r="N9" s="46"/>
      <c r="O9" s="46">
        <f t="shared" si="2"/>
        <v>0</v>
      </c>
      <c r="P9" s="47">
        <f t="shared" si="3"/>
        <v>0</v>
      </c>
      <c r="Q9" s="45">
        <v>1</v>
      </c>
      <c r="R9" s="46">
        <f>200000000+100000000</f>
        <v>300000000</v>
      </c>
      <c r="S9" s="46"/>
      <c r="T9" s="46"/>
      <c r="U9" s="46"/>
      <c r="V9" s="46"/>
      <c r="W9" s="46">
        <f t="shared" si="4"/>
        <v>300000000</v>
      </c>
      <c r="X9" s="45">
        <v>1</v>
      </c>
      <c r="Y9" s="46"/>
      <c r="Z9" s="46"/>
      <c r="AA9" s="46"/>
      <c r="AB9" s="46"/>
      <c r="AC9" s="46"/>
      <c r="AD9" s="46">
        <f t="shared" si="5"/>
        <v>0</v>
      </c>
      <c r="AE9" s="46"/>
      <c r="AF9" s="46"/>
      <c r="AG9" s="46"/>
      <c r="AH9" s="46"/>
      <c r="AI9" s="46"/>
      <c r="AJ9" s="46"/>
      <c r="AK9" s="46"/>
      <c r="AL9" s="46"/>
      <c r="AM9" s="46">
        <f t="shared" si="7"/>
        <v>0</v>
      </c>
      <c r="AN9" s="46"/>
      <c r="AO9" s="46"/>
      <c r="AP9" s="46"/>
      <c r="AQ9" s="46"/>
      <c r="AR9" s="46"/>
      <c r="AS9" s="46"/>
      <c r="AT9" s="46"/>
      <c r="AU9" s="46"/>
      <c r="AV9" s="46">
        <f t="shared" si="9"/>
        <v>0</v>
      </c>
      <c r="AW9" s="46"/>
      <c r="AX9" s="46"/>
      <c r="AY9" s="46"/>
      <c r="AZ9" s="46"/>
      <c r="BA9" s="46"/>
      <c r="BB9" s="46"/>
      <c r="BC9" s="46"/>
      <c r="BD9" s="46"/>
      <c r="BE9" s="46">
        <f t="shared" si="11"/>
        <v>0</v>
      </c>
      <c r="BF9" s="46"/>
      <c r="BG9" s="46"/>
      <c r="BH9" s="46"/>
      <c r="BI9" s="46"/>
      <c r="BJ9" s="46"/>
      <c r="BK9" s="46"/>
      <c r="BL9" s="46"/>
      <c r="BM9" s="46"/>
      <c r="BN9" s="46">
        <f t="shared" si="13"/>
        <v>0</v>
      </c>
      <c r="BO9" s="46"/>
      <c r="BP9" s="46"/>
      <c r="BQ9" s="46"/>
      <c r="BR9" s="46"/>
      <c r="BS9" s="46"/>
      <c r="BT9" s="46"/>
      <c r="BU9" s="46"/>
      <c r="BV9" s="46"/>
      <c r="BW9" s="46">
        <f t="shared" si="15"/>
        <v>0</v>
      </c>
      <c r="BX9" s="46"/>
      <c r="BY9" s="46">
        <f t="shared" si="17"/>
        <v>0</v>
      </c>
      <c r="BZ9" s="46"/>
    </row>
    <row r="10" spans="1:78" ht="32.25" outlineLevel="2" thickBot="1" x14ac:dyDescent="0.25">
      <c r="A10" s="27" t="s">
        <v>103</v>
      </c>
      <c r="B10" s="28">
        <f t="shared" si="0"/>
        <v>12</v>
      </c>
      <c r="C10" s="52" t="s">
        <v>104</v>
      </c>
      <c r="D10" s="29">
        <f>SUM(D11,D13)</f>
        <v>0</v>
      </c>
      <c r="E10" s="29">
        <f>SUM(E11,E13)</f>
        <v>0</v>
      </c>
      <c r="F10" s="30"/>
      <c r="G10" s="29">
        <f t="shared" si="1"/>
        <v>0</v>
      </c>
      <c r="H10" s="59"/>
      <c r="I10" s="31"/>
      <c r="J10" s="29">
        <f>SUM(J11,J13)</f>
        <v>0</v>
      </c>
      <c r="K10" s="29">
        <f>SUM(K11,K13)</f>
        <v>0</v>
      </c>
      <c r="L10" s="29">
        <f>SUM(L11,L13)</f>
        <v>0</v>
      </c>
      <c r="M10" s="29">
        <f>SUM(M11,M13)</f>
        <v>0</v>
      </c>
      <c r="N10" s="29">
        <f>SUM(N11,N13)</f>
        <v>0</v>
      </c>
      <c r="O10" s="29">
        <f t="shared" si="2"/>
        <v>0</v>
      </c>
      <c r="P10" s="32">
        <f t="shared" si="3"/>
        <v>0</v>
      </c>
      <c r="Q10" s="31"/>
      <c r="R10" s="29">
        <f>SUM(R11,R13)</f>
        <v>100000000</v>
      </c>
      <c r="S10" s="29">
        <f>SUM(S11,S13)</f>
        <v>0</v>
      </c>
      <c r="T10" s="29">
        <f>SUM(T11,T13)</f>
        <v>0</v>
      </c>
      <c r="U10" s="29">
        <f>SUM(U11,U13)</f>
        <v>0</v>
      </c>
      <c r="V10" s="29">
        <f>SUM(V11,V13)</f>
        <v>0</v>
      </c>
      <c r="W10" s="29">
        <f t="shared" si="4"/>
        <v>100000000</v>
      </c>
      <c r="X10" s="31"/>
      <c r="Y10" s="29">
        <f>SUM(Y11,Y13)</f>
        <v>100000000</v>
      </c>
      <c r="Z10" s="29">
        <f>SUM(Z11,Z13)</f>
        <v>0</v>
      </c>
      <c r="AA10" s="29">
        <f>SUM(AA11,AA13)</f>
        <v>0</v>
      </c>
      <c r="AB10" s="29">
        <f>SUM(AB11,AB13)</f>
        <v>0</v>
      </c>
      <c r="AC10" s="29">
        <f>SUM(AC11,AC13)</f>
        <v>0</v>
      </c>
      <c r="AD10" s="29">
        <f t="shared" si="5"/>
        <v>100000000</v>
      </c>
      <c r="AE10" s="29">
        <f t="shared" ref="AE10:AL10" si="30">SUM(AE11,AE13)</f>
        <v>100000000</v>
      </c>
      <c r="AF10" s="29">
        <f t="shared" si="30"/>
        <v>0</v>
      </c>
      <c r="AG10" s="29">
        <f t="shared" si="30"/>
        <v>0</v>
      </c>
      <c r="AH10" s="29">
        <f t="shared" si="30"/>
        <v>0</v>
      </c>
      <c r="AI10" s="29">
        <f t="shared" si="30"/>
        <v>0</v>
      </c>
      <c r="AJ10" s="29">
        <f t="shared" si="30"/>
        <v>0</v>
      </c>
      <c r="AK10" s="29">
        <f t="shared" si="30"/>
        <v>0</v>
      </c>
      <c r="AL10" s="29">
        <f t="shared" si="30"/>
        <v>0</v>
      </c>
      <c r="AM10" s="29">
        <f t="shared" si="7"/>
        <v>100000000</v>
      </c>
      <c r="AN10" s="29">
        <f t="shared" ref="AN10:AU10" si="31">SUM(AN11,AN13)</f>
        <v>100000000</v>
      </c>
      <c r="AO10" s="29">
        <f t="shared" si="31"/>
        <v>0</v>
      </c>
      <c r="AP10" s="29">
        <f t="shared" si="31"/>
        <v>0</v>
      </c>
      <c r="AQ10" s="29">
        <f t="shared" si="31"/>
        <v>0</v>
      </c>
      <c r="AR10" s="29">
        <f t="shared" si="31"/>
        <v>0</v>
      </c>
      <c r="AS10" s="29">
        <f t="shared" si="31"/>
        <v>0</v>
      </c>
      <c r="AT10" s="29">
        <f t="shared" si="31"/>
        <v>0</v>
      </c>
      <c r="AU10" s="29">
        <f t="shared" si="31"/>
        <v>0</v>
      </c>
      <c r="AV10" s="29">
        <f t="shared" si="9"/>
        <v>100000000</v>
      </c>
      <c r="AW10" s="29">
        <f t="shared" ref="AW10:BD10" si="32">SUM(AW11,AW13)</f>
        <v>100000000</v>
      </c>
      <c r="AX10" s="29">
        <f t="shared" si="32"/>
        <v>0</v>
      </c>
      <c r="AY10" s="29">
        <f t="shared" si="32"/>
        <v>0</v>
      </c>
      <c r="AZ10" s="29">
        <f t="shared" si="32"/>
        <v>0</v>
      </c>
      <c r="BA10" s="29">
        <f t="shared" si="32"/>
        <v>0</v>
      </c>
      <c r="BB10" s="29">
        <f t="shared" si="32"/>
        <v>0</v>
      </c>
      <c r="BC10" s="29">
        <f t="shared" si="32"/>
        <v>0</v>
      </c>
      <c r="BD10" s="29">
        <f t="shared" si="32"/>
        <v>0</v>
      </c>
      <c r="BE10" s="29">
        <f t="shared" si="11"/>
        <v>100000000</v>
      </c>
      <c r="BF10" s="29">
        <f t="shared" ref="BF10:BM10" si="33">SUM(BF11,BF13)</f>
        <v>100000000</v>
      </c>
      <c r="BG10" s="29">
        <f t="shared" si="33"/>
        <v>0</v>
      </c>
      <c r="BH10" s="29">
        <f t="shared" si="33"/>
        <v>0</v>
      </c>
      <c r="BI10" s="29">
        <f t="shared" si="33"/>
        <v>0</v>
      </c>
      <c r="BJ10" s="29">
        <f t="shared" si="33"/>
        <v>0</v>
      </c>
      <c r="BK10" s="29">
        <f t="shared" si="33"/>
        <v>0</v>
      </c>
      <c r="BL10" s="29">
        <f t="shared" si="33"/>
        <v>0</v>
      </c>
      <c r="BM10" s="29">
        <f t="shared" si="33"/>
        <v>0</v>
      </c>
      <c r="BN10" s="29">
        <f t="shared" si="13"/>
        <v>100000000</v>
      </c>
      <c r="BO10" s="29">
        <f t="shared" ref="BO10:BV10" si="34">SUM(BO11,BO13)</f>
        <v>305000000</v>
      </c>
      <c r="BP10" s="29">
        <f t="shared" si="34"/>
        <v>0</v>
      </c>
      <c r="BQ10" s="29">
        <f t="shared" si="34"/>
        <v>0</v>
      </c>
      <c r="BR10" s="29">
        <f t="shared" si="34"/>
        <v>0</v>
      </c>
      <c r="BS10" s="29">
        <f t="shared" si="34"/>
        <v>0</v>
      </c>
      <c r="BT10" s="29">
        <f t="shared" si="34"/>
        <v>0</v>
      </c>
      <c r="BU10" s="29">
        <f t="shared" si="34"/>
        <v>0</v>
      </c>
      <c r="BV10" s="29">
        <f t="shared" si="34"/>
        <v>0</v>
      </c>
      <c r="BW10" s="29">
        <f t="shared" si="15"/>
        <v>305000000</v>
      </c>
      <c r="BX10" s="29">
        <f t="shared" ref="BX10" si="35">SUM(BX11,BX13)</f>
        <v>305000000</v>
      </c>
      <c r="BY10" s="29">
        <f t="shared" si="17"/>
        <v>0</v>
      </c>
      <c r="BZ10" s="29"/>
    </row>
    <row r="11" spans="1:78" ht="32.25" outlineLevel="3" collapsed="1" thickBot="1" x14ac:dyDescent="0.25">
      <c r="A11" s="33" t="s">
        <v>105</v>
      </c>
      <c r="B11" s="34">
        <f t="shared" si="0"/>
        <v>15</v>
      </c>
      <c r="C11" s="35" t="s">
        <v>106</v>
      </c>
      <c r="D11" s="48">
        <v>0</v>
      </c>
      <c r="E11" s="48"/>
      <c r="F11" s="49"/>
      <c r="G11" s="48">
        <f t="shared" si="1"/>
        <v>0</v>
      </c>
      <c r="H11" s="37"/>
      <c r="I11" s="38"/>
      <c r="J11" s="39">
        <f>SUM(J12)</f>
        <v>0</v>
      </c>
      <c r="K11" s="39">
        <f>SUM(K12)</f>
        <v>0</v>
      </c>
      <c r="L11" s="39">
        <f>SUM(L12)</f>
        <v>0</v>
      </c>
      <c r="M11" s="39">
        <f>SUM(M12)</f>
        <v>0</v>
      </c>
      <c r="N11" s="39">
        <f>SUM(N12)</f>
        <v>0</v>
      </c>
      <c r="O11" s="39">
        <f t="shared" si="2"/>
        <v>0</v>
      </c>
      <c r="P11" s="40">
        <f t="shared" si="3"/>
        <v>0</v>
      </c>
      <c r="Q11" s="38"/>
      <c r="R11" s="39">
        <f>SUM(R12)</f>
        <v>100000000</v>
      </c>
      <c r="S11" s="39">
        <f>SUM(S12)</f>
        <v>0</v>
      </c>
      <c r="T11" s="39">
        <f>SUM(T12)</f>
        <v>0</v>
      </c>
      <c r="U11" s="39">
        <f>SUM(U12)</f>
        <v>0</v>
      </c>
      <c r="V11" s="39">
        <f>SUM(V12)</f>
        <v>0</v>
      </c>
      <c r="W11" s="39">
        <f t="shared" si="4"/>
        <v>100000000</v>
      </c>
      <c r="X11" s="38"/>
      <c r="Y11" s="39">
        <f t="shared" ref="Y11:BV11" si="36">SUM(Y12)</f>
        <v>100000000</v>
      </c>
      <c r="Z11" s="39">
        <f t="shared" si="36"/>
        <v>0</v>
      </c>
      <c r="AA11" s="39">
        <f t="shared" si="36"/>
        <v>0</v>
      </c>
      <c r="AB11" s="39">
        <f t="shared" si="36"/>
        <v>0</v>
      </c>
      <c r="AC11" s="39">
        <f t="shared" si="36"/>
        <v>0</v>
      </c>
      <c r="AD11" s="39">
        <f t="shared" si="5"/>
        <v>100000000</v>
      </c>
      <c r="AE11" s="39">
        <f t="shared" si="36"/>
        <v>100000000</v>
      </c>
      <c r="AF11" s="39">
        <f t="shared" si="36"/>
        <v>0</v>
      </c>
      <c r="AG11" s="39">
        <f t="shared" si="36"/>
        <v>0</v>
      </c>
      <c r="AH11" s="39">
        <f t="shared" si="36"/>
        <v>0</v>
      </c>
      <c r="AI11" s="39">
        <f t="shared" si="36"/>
        <v>0</v>
      </c>
      <c r="AJ11" s="39">
        <f t="shared" si="36"/>
        <v>0</v>
      </c>
      <c r="AK11" s="39">
        <f t="shared" si="36"/>
        <v>0</v>
      </c>
      <c r="AL11" s="39">
        <f t="shared" si="36"/>
        <v>0</v>
      </c>
      <c r="AM11" s="39">
        <f t="shared" si="7"/>
        <v>100000000</v>
      </c>
      <c r="AN11" s="39">
        <f t="shared" si="36"/>
        <v>100000000</v>
      </c>
      <c r="AO11" s="39">
        <f t="shared" si="36"/>
        <v>0</v>
      </c>
      <c r="AP11" s="39">
        <f t="shared" si="36"/>
        <v>0</v>
      </c>
      <c r="AQ11" s="39">
        <f t="shared" si="36"/>
        <v>0</v>
      </c>
      <c r="AR11" s="39">
        <f t="shared" si="36"/>
        <v>0</v>
      </c>
      <c r="AS11" s="39">
        <f t="shared" si="36"/>
        <v>0</v>
      </c>
      <c r="AT11" s="39">
        <f t="shared" si="36"/>
        <v>0</v>
      </c>
      <c r="AU11" s="39">
        <f t="shared" si="36"/>
        <v>0</v>
      </c>
      <c r="AV11" s="39">
        <f t="shared" si="9"/>
        <v>100000000</v>
      </c>
      <c r="AW11" s="39">
        <f t="shared" si="36"/>
        <v>100000000</v>
      </c>
      <c r="AX11" s="39">
        <f t="shared" si="36"/>
        <v>0</v>
      </c>
      <c r="AY11" s="39">
        <f t="shared" si="36"/>
        <v>0</v>
      </c>
      <c r="AZ11" s="39">
        <f t="shared" si="36"/>
        <v>0</v>
      </c>
      <c r="BA11" s="39">
        <f t="shared" si="36"/>
        <v>0</v>
      </c>
      <c r="BB11" s="39">
        <f t="shared" si="36"/>
        <v>0</v>
      </c>
      <c r="BC11" s="39">
        <f t="shared" si="36"/>
        <v>0</v>
      </c>
      <c r="BD11" s="39">
        <f t="shared" si="36"/>
        <v>0</v>
      </c>
      <c r="BE11" s="39">
        <f t="shared" si="11"/>
        <v>100000000</v>
      </c>
      <c r="BF11" s="39">
        <f t="shared" si="36"/>
        <v>100000000</v>
      </c>
      <c r="BG11" s="39">
        <f t="shared" si="36"/>
        <v>0</v>
      </c>
      <c r="BH11" s="39">
        <f t="shared" si="36"/>
        <v>0</v>
      </c>
      <c r="BI11" s="39">
        <f t="shared" si="36"/>
        <v>0</v>
      </c>
      <c r="BJ11" s="39">
        <f t="shared" si="36"/>
        <v>0</v>
      </c>
      <c r="BK11" s="39">
        <f t="shared" si="36"/>
        <v>0</v>
      </c>
      <c r="BL11" s="39">
        <f t="shared" si="36"/>
        <v>0</v>
      </c>
      <c r="BM11" s="39">
        <f t="shared" si="36"/>
        <v>0</v>
      </c>
      <c r="BN11" s="39">
        <f t="shared" si="13"/>
        <v>100000000</v>
      </c>
      <c r="BO11" s="39">
        <f>SUM(BO12)+205000000</f>
        <v>305000000</v>
      </c>
      <c r="BP11" s="39">
        <f t="shared" si="36"/>
        <v>0</v>
      </c>
      <c r="BQ11" s="39">
        <f t="shared" si="36"/>
        <v>0</v>
      </c>
      <c r="BR11" s="39">
        <f t="shared" si="36"/>
        <v>0</v>
      </c>
      <c r="BS11" s="39">
        <f t="shared" si="36"/>
        <v>0</v>
      </c>
      <c r="BT11" s="39">
        <f t="shared" si="36"/>
        <v>0</v>
      </c>
      <c r="BU11" s="39">
        <f t="shared" si="36"/>
        <v>0</v>
      </c>
      <c r="BV11" s="39">
        <f t="shared" si="36"/>
        <v>0</v>
      </c>
      <c r="BW11" s="39">
        <f t="shared" si="15"/>
        <v>305000000</v>
      </c>
      <c r="BX11" s="39">
        <f>BW11</f>
        <v>305000000</v>
      </c>
      <c r="BY11" s="39">
        <f t="shared" si="17"/>
        <v>0</v>
      </c>
      <c r="BZ11" s="39"/>
    </row>
    <row r="12" spans="1:78" ht="15.75" hidden="1" outlineLevel="4" thickBot="1" x14ac:dyDescent="0.25">
      <c r="A12" s="41"/>
      <c r="B12" s="42">
        <f t="shared" si="0"/>
        <v>0</v>
      </c>
      <c r="C12" s="43"/>
      <c r="D12" s="43"/>
      <c r="E12" s="43"/>
      <c r="F12" s="43"/>
      <c r="G12" s="43">
        <f t="shared" si="1"/>
        <v>0</v>
      </c>
      <c r="H12" s="44" t="s">
        <v>30</v>
      </c>
      <c r="I12" s="45">
        <v>0</v>
      </c>
      <c r="J12" s="46">
        <v>0</v>
      </c>
      <c r="K12" s="46"/>
      <c r="L12" s="46"/>
      <c r="M12" s="46"/>
      <c r="N12" s="46"/>
      <c r="O12" s="46">
        <f t="shared" si="2"/>
        <v>0</v>
      </c>
      <c r="P12" s="47">
        <f t="shared" si="3"/>
        <v>0</v>
      </c>
      <c r="Q12" s="45">
        <v>1</v>
      </c>
      <c r="R12" s="46">
        <v>100000000</v>
      </c>
      <c r="S12" s="46"/>
      <c r="T12" s="46"/>
      <c r="U12" s="46"/>
      <c r="V12" s="46"/>
      <c r="W12" s="46">
        <f t="shared" si="4"/>
        <v>100000000</v>
      </c>
      <c r="X12" s="45">
        <v>1</v>
      </c>
      <c r="Y12" s="46">
        <v>100000000</v>
      </c>
      <c r="Z12" s="46"/>
      <c r="AA12" s="46"/>
      <c r="AB12" s="46"/>
      <c r="AC12" s="46"/>
      <c r="AD12" s="46">
        <f t="shared" si="5"/>
        <v>100000000</v>
      </c>
      <c r="AE12" s="46">
        <v>100000000</v>
      </c>
      <c r="AF12" s="46"/>
      <c r="AG12" s="46"/>
      <c r="AH12" s="46"/>
      <c r="AI12" s="46"/>
      <c r="AJ12" s="46"/>
      <c r="AK12" s="46"/>
      <c r="AL12" s="46"/>
      <c r="AM12" s="46">
        <f t="shared" si="7"/>
        <v>100000000</v>
      </c>
      <c r="AN12" s="46">
        <v>100000000</v>
      </c>
      <c r="AO12" s="46"/>
      <c r="AP12" s="46"/>
      <c r="AQ12" s="46"/>
      <c r="AR12" s="46"/>
      <c r="AS12" s="46"/>
      <c r="AT12" s="46"/>
      <c r="AU12" s="46"/>
      <c r="AV12" s="46">
        <f t="shared" si="9"/>
        <v>100000000</v>
      </c>
      <c r="AW12" s="46">
        <v>100000000</v>
      </c>
      <c r="AX12" s="46"/>
      <c r="AY12" s="46"/>
      <c r="AZ12" s="46"/>
      <c r="BA12" s="46"/>
      <c r="BB12" s="46"/>
      <c r="BC12" s="46"/>
      <c r="BD12" s="46"/>
      <c r="BE12" s="46">
        <f t="shared" si="11"/>
        <v>100000000</v>
      </c>
      <c r="BF12" s="46">
        <v>100000000</v>
      </c>
      <c r="BG12" s="46"/>
      <c r="BH12" s="46"/>
      <c r="BI12" s="46"/>
      <c r="BJ12" s="46"/>
      <c r="BK12" s="46"/>
      <c r="BL12" s="46"/>
      <c r="BM12" s="46"/>
      <c r="BN12" s="46">
        <f t="shared" si="13"/>
        <v>100000000</v>
      </c>
      <c r="BO12" s="46">
        <v>100000000</v>
      </c>
      <c r="BP12" s="46"/>
      <c r="BQ12" s="46"/>
      <c r="BR12" s="46"/>
      <c r="BS12" s="46"/>
      <c r="BT12" s="46"/>
      <c r="BU12" s="46"/>
      <c r="BV12" s="46"/>
      <c r="BW12" s="46">
        <f t="shared" si="15"/>
        <v>100000000</v>
      </c>
      <c r="BX12" s="46"/>
      <c r="BY12" s="46">
        <f t="shared" si="17"/>
        <v>-100000000</v>
      </c>
      <c r="BZ12" s="46"/>
    </row>
    <row r="13" spans="1:78" ht="32.25" outlineLevel="3" collapsed="1" thickBot="1" x14ac:dyDescent="0.25">
      <c r="A13" s="33" t="s">
        <v>107</v>
      </c>
      <c r="B13" s="34">
        <f t="shared" si="0"/>
        <v>15</v>
      </c>
      <c r="C13" s="35" t="s">
        <v>108</v>
      </c>
      <c r="D13" s="35"/>
      <c r="E13" s="35"/>
      <c r="F13" s="36"/>
      <c r="G13" s="35">
        <f t="shared" si="1"/>
        <v>0</v>
      </c>
      <c r="H13" s="37"/>
      <c r="I13" s="38"/>
      <c r="J13" s="39">
        <f>SUM(J14)</f>
        <v>0</v>
      </c>
      <c r="K13" s="39">
        <f>SUM(K14)</f>
        <v>0</v>
      </c>
      <c r="L13" s="39">
        <f>SUM(L14)</f>
        <v>0</v>
      </c>
      <c r="M13" s="39">
        <f>SUM(M14)</f>
        <v>0</v>
      </c>
      <c r="N13" s="39">
        <f>SUM(N14)</f>
        <v>0</v>
      </c>
      <c r="O13" s="39">
        <f t="shared" si="2"/>
        <v>0</v>
      </c>
      <c r="P13" s="40">
        <f t="shared" si="3"/>
        <v>0</v>
      </c>
      <c r="Q13" s="38"/>
      <c r="R13" s="39">
        <f>SUM(R14)</f>
        <v>0</v>
      </c>
      <c r="S13" s="39">
        <f>SUM(S14)</f>
        <v>0</v>
      </c>
      <c r="T13" s="39">
        <f>SUM(T14)</f>
        <v>0</v>
      </c>
      <c r="U13" s="39">
        <f>SUM(U14)</f>
        <v>0</v>
      </c>
      <c r="V13" s="39">
        <f>SUM(V14)</f>
        <v>0</v>
      </c>
      <c r="W13" s="39">
        <f t="shared" si="4"/>
        <v>0</v>
      </c>
      <c r="X13" s="38"/>
      <c r="Y13" s="39">
        <f t="shared" ref="Y13:BV13" si="37">SUM(Y14)</f>
        <v>0</v>
      </c>
      <c r="Z13" s="39">
        <f t="shared" si="37"/>
        <v>0</v>
      </c>
      <c r="AA13" s="39">
        <f t="shared" si="37"/>
        <v>0</v>
      </c>
      <c r="AB13" s="39">
        <f t="shared" si="37"/>
        <v>0</v>
      </c>
      <c r="AC13" s="39">
        <f t="shared" si="37"/>
        <v>0</v>
      </c>
      <c r="AD13" s="39">
        <f t="shared" si="5"/>
        <v>0</v>
      </c>
      <c r="AE13" s="39">
        <f t="shared" si="37"/>
        <v>0</v>
      </c>
      <c r="AF13" s="39">
        <f t="shared" si="37"/>
        <v>0</v>
      </c>
      <c r="AG13" s="39">
        <f t="shared" si="37"/>
        <v>0</v>
      </c>
      <c r="AH13" s="39">
        <f t="shared" si="37"/>
        <v>0</v>
      </c>
      <c r="AI13" s="39">
        <f t="shared" si="37"/>
        <v>0</v>
      </c>
      <c r="AJ13" s="39">
        <f t="shared" si="37"/>
        <v>0</v>
      </c>
      <c r="AK13" s="39">
        <f t="shared" si="37"/>
        <v>0</v>
      </c>
      <c r="AL13" s="39">
        <f t="shared" si="37"/>
        <v>0</v>
      </c>
      <c r="AM13" s="39">
        <f t="shared" si="7"/>
        <v>0</v>
      </c>
      <c r="AN13" s="39">
        <f t="shared" si="37"/>
        <v>0</v>
      </c>
      <c r="AO13" s="39">
        <f t="shared" si="37"/>
        <v>0</v>
      </c>
      <c r="AP13" s="39">
        <f t="shared" si="37"/>
        <v>0</v>
      </c>
      <c r="AQ13" s="39">
        <f t="shared" si="37"/>
        <v>0</v>
      </c>
      <c r="AR13" s="39">
        <f t="shared" si="37"/>
        <v>0</v>
      </c>
      <c r="AS13" s="39">
        <f t="shared" si="37"/>
        <v>0</v>
      </c>
      <c r="AT13" s="39">
        <f t="shared" si="37"/>
        <v>0</v>
      </c>
      <c r="AU13" s="39">
        <f t="shared" si="37"/>
        <v>0</v>
      </c>
      <c r="AV13" s="39">
        <f t="shared" si="9"/>
        <v>0</v>
      </c>
      <c r="AW13" s="39">
        <f t="shared" si="37"/>
        <v>0</v>
      </c>
      <c r="AX13" s="39">
        <f t="shared" si="37"/>
        <v>0</v>
      </c>
      <c r="AY13" s="39">
        <f t="shared" si="37"/>
        <v>0</v>
      </c>
      <c r="AZ13" s="39">
        <f t="shared" si="37"/>
        <v>0</v>
      </c>
      <c r="BA13" s="39">
        <f t="shared" si="37"/>
        <v>0</v>
      </c>
      <c r="BB13" s="39">
        <f t="shared" si="37"/>
        <v>0</v>
      </c>
      <c r="BC13" s="39">
        <f t="shared" si="37"/>
        <v>0</v>
      </c>
      <c r="BD13" s="39">
        <f t="shared" si="37"/>
        <v>0</v>
      </c>
      <c r="BE13" s="39">
        <f t="shared" si="11"/>
        <v>0</v>
      </c>
      <c r="BF13" s="39">
        <f t="shared" si="37"/>
        <v>0</v>
      </c>
      <c r="BG13" s="39">
        <f t="shared" si="37"/>
        <v>0</v>
      </c>
      <c r="BH13" s="39">
        <f t="shared" si="37"/>
        <v>0</v>
      </c>
      <c r="BI13" s="39">
        <f t="shared" si="37"/>
        <v>0</v>
      </c>
      <c r="BJ13" s="39">
        <f t="shared" si="37"/>
        <v>0</v>
      </c>
      <c r="BK13" s="39">
        <f t="shared" si="37"/>
        <v>0</v>
      </c>
      <c r="BL13" s="39">
        <f t="shared" si="37"/>
        <v>0</v>
      </c>
      <c r="BM13" s="39">
        <f t="shared" si="37"/>
        <v>0</v>
      </c>
      <c r="BN13" s="39">
        <f t="shared" si="13"/>
        <v>0</v>
      </c>
      <c r="BO13" s="39">
        <f t="shared" si="37"/>
        <v>0</v>
      </c>
      <c r="BP13" s="39">
        <f t="shared" si="37"/>
        <v>0</v>
      </c>
      <c r="BQ13" s="39">
        <f t="shared" si="37"/>
        <v>0</v>
      </c>
      <c r="BR13" s="39">
        <f t="shared" si="37"/>
        <v>0</v>
      </c>
      <c r="BS13" s="39">
        <f t="shared" si="37"/>
        <v>0</v>
      </c>
      <c r="BT13" s="39">
        <f t="shared" si="37"/>
        <v>0</v>
      </c>
      <c r="BU13" s="39">
        <f t="shared" si="37"/>
        <v>0</v>
      </c>
      <c r="BV13" s="39">
        <f t="shared" si="37"/>
        <v>0</v>
      </c>
      <c r="BW13" s="39">
        <f t="shared" si="15"/>
        <v>0</v>
      </c>
      <c r="BX13" s="39">
        <f>BW13</f>
        <v>0</v>
      </c>
      <c r="BY13" s="39">
        <f t="shared" si="17"/>
        <v>0</v>
      </c>
      <c r="BZ13" s="39"/>
    </row>
    <row r="14" spans="1:78" ht="15.75" hidden="1" outlineLevel="4" thickBot="1" x14ac:dyDescent="0.25">
      <c r="A14" s="41"/>
      <c r="B14" s="42">
        <f t="shared" ref="B14:B78" si="38">LEN(A14)</f>
        <v>0</v>
      </c>
      <c r="C14" s="43"/>
      <c r="D14" s="43"/>
      <c r="E14" s="43"/>
      <c r="F14" s="43"/>
      <c r="G14" s="43">
        <f t="shared" si="1"/>
        <v>0</v>
      </c>
      <c r="H14" s="44" t="s">
        <v>30</v>
      </c>
      <c r="I14" s="45">
        <v>0</v>
      </c>
      <c r="J14" s="46">
        <v>0</v>
      </c>
      <c r="K14" s="46"/>
      <c r="L14" s="46"/>
      <c r="M14" s="46"/>
      <c r="N14" s="46"/>
      <c r="O14" s="46">
        <f t="shared" si="2"/>
        <v>0</v>
      </c>
      <c r="P14" s="47">
        <f t="shared" si="3"/>
        <v>0</v>
      </c>
      <c r="Q14" s="45">
        <v>0</v>
      </c>
      <c r="R14" s="46">
        <v>0</v>
      </c>
      <c r="S14" s="46"/>
      <c r="T14" s="46"/>
      <c r="U14" s="46"/>
      <c r="V14" s="46"/>
      <c r="W14" s="46">
        <f t="shared" si="4"/>
        <v>0</v>
      </c>
      <c r="X14" s="45">
        <v>0</v>
      </c>
      <c r="Y14" s="46">
        <v>0</v>
      </c>
      <c r="Z14" s="46"/>
      <c r="AA14" s="46"/>
      <c r="AB14" s="46"/>
      <c r="AC14" s="46"/>
      <c r="AD14" s="46">
        <f t="shared" si="5"/>
        <v>0</v>
      </c>
      <c r="AE14" s="46">
        <v>0</v>
      </c>
      <c r="AF14" s="46"/>
      <c r="AG14" s="46"/>
      <c r="AH14" s="46"/>
      <c r="AI14" s="46"/>
      <c r="AJ14" s="46"/>
      <c r="AK14" s="46"/>
      <c r="AL14" s="46"/>
      <c r="AM14" s="46">
        <f t="shared" si="7"/>
        <v>0</v>
      </c>
      <c r="AN14" s="46">
        <v>0</v>
      </c>
      <c r="AO14" s="46"/>
      <c r="AP14" s="46"/>
      <c r="AQ14" s="46"/>
      <c r="AR14" s="46"/>
      <c r="AS14" s="46"/>
      <c r="AT14" s="46"/>
      <c r="AU14" s="46"/>
      <c r="AV14" s="46">
        <f t="shared" si="9"/>
        <v>0</v>
      </c>
      <c r="AW14" s="46">
        <v>0</v>
      </c>
      <c r="AX14" s="46"/>
      <c r="AY14" s="46"/>
      <c r="AZ14" s="46"/>
      <c r="BA14" s="46"/>
      <c r="BB14" s="46"/>
      <c r="BC14" s="46"/>
      <c r="BD14" s="46"/>
      <c r="BE14" s="46">
        <f t="shared" si="11"/>
        <v>0</v>
      </c>
      <c r="BF14" s="46">
        <v>0</v>
      </c>
      <c r="BG14" s="46"/>
      <c r="BH14" s="46"/>
      <c r="BI14" s="46"/>
      <c r="BJ14" s="46"/>
      <c r="BK14" s="46"/>
      <c r="BL14" s="46"/>
      <c r="BM14" s="46"/>
      <c r="BN14" s="46">
        <f t="shared" si="13"/>
        <v>0</v>
      </c>
      <c r="BO14" s="46">
        <v>0</v>
      </c>
      <c r="BP14" s="46"/>
      <c r="BQ14" s="46"/>
      <c r="BR14" s="46"/>
      <c r="BS14" s="46"/>
      <c r="BT14" s="46"/>
      <c r="BU14" s="46"/>
      <c r="BV14" s="46"/>
      <c r="BW14" s="46">
        <f t="shared" si="15"/>
        <v>0</v>
      </c>
      <c r="BX14" s="46"/>
      <c r="BY14" s="46">
        <f t="shared" si="17"/>
        <v>0</v>
      </c>
      <c r="BZ14" s="46"/>
    </row>
    <row r="15" spans="1:78" ht="48" outlineLevel="1" thickBot="1" x14ac:dyDescent="0.25">
      <c r="A15" s="20">
        <v>9.1006944444444446E-2</v>
      </c>
      <c r="B15" s="21">
        <f t="shared" si="38"/>
        <v>18</v>
      </c>
      <c r="C15" s="22" t="s">
        <v>109</v>
      </c>
      <c r="D15" s="23">
        <f>SUM(D16,D30)</f>
        <v>1671463000</v>
      </c>
      <c r="E15" s="23">
        <f>SUM(E16,E30)</f>
        <v>0</v>
      </c>
      <c r="F15" s="24"/>
      <c r="G15" s="23">
        <f t="shared" si="1"/>
        <v>1671463000</v>
      </c>
      <c r="H15" s="58"/>
      <c r="I15" s="25"/>
      <c r="J15" s="23">
        <f>SUM(J16,J30)</f>
        <v>1718483000</v>
      </c>
      <c r="K15" s="23">
        <f>SUM(K16,K30)</f>
        <v>0</v>
      </c>
      <c r="L15" s="23">
        <f>SUM(L16,L30)</f>
        <v>0</v>
      </c>
      <c r="M15" s="23">
        <f>SUM(M16,M30)</f>
        <v>0</v>
      </c>
      <c r="N15" s="23">
        <f>SUM(N16,N30)</f>
        <v>0</v>
      </c>
      <c r="O15" s="23">
        <f t="shared" si="2"/>
        <v>1718483000</v>
      </c>
      <c r="P15" s="26">
        <f t="shared" si="3"/>
        <v>47020000</v>
      </c>
      <c r="Q15" s="25"/>
      <c r="R15" s="23">
        <f>SUM(R16,R30)</f>
        <v>1328485000</v>
      </c>
      <c r="S15" s="23">
        <f>SUM(S16,S30)</f>
        <v>0</v>
      </c>
      <c r="T15" s="23">
        <f>SUM(T16,T30)</f>
        <v>0</v>
      </c>
      <c r="U15" s="23">
        <f>SUM(U16,U30)</f>
        <v>0</v>
      </c>
      <c r="V15" s="23">
        <f>SUM(V16,V30)</f>
        <v>0</v>
      </c>
      <c r="W15" s="23">
        <f t="shared" si="4"/>
        <v>1328485000</v>
      </c>
      <c r="X15" s="25"/>
      <c r="Y15" s="23">
        <f>SUM(Y16,Y30)</f>
        <v>1354485000</v>
      </c>
      <c r="Z15" s="23">
        <f>SUM(Z16,Z30)</f>
        <v>0</v>
      </c>
      <c r="AA15" s="23">
        <f>SUM(AA16,AA30)</f>
        <v>0</v>
      </c>
      <c r="AB15" s="23">
        <f>SUM(AB16,AB30)</f>
        <v>0</v>
      </c>
      <c r="AC15" s="23">
        <f>SUM(AC16,AC30)</f>
        <v>0</v>
      </c>
      <c r="AD15" s="23">
        <f t="shared" si="5"/>
        <v>1354485000</v>
      </c>
      <c r="AE15" s="23">
        <f t="shared" ref="AE15:AL15" si="39">SUM(AE16,AE30)</f>
        <v>1276695000</v>
      </c>
      <c r="AF15" s="23">
        <f t="shared" si="39"/>
        <v>0</v>
      </c>
      <c r="AG15" s="23">
        <f t="shared" si="39"/>
        <v>0</v>
      </c>
      <c r="AH15" s="23">
        <f t="shared" si="39"/>
        <v>0</v>
      </c>
      <c r="AI15" s="23">
        <f t="shared" si="39"/>
        <v>0</v>
      </c>
      <c r="AJ15" s="23">
        <f t="shared" si="39"/>
        <v>0</v>
      </c>
      <c r="AK15" s="23">
        <f t="shared" si="39"/>
        <v>0</v>
      </c>
      <c r="AL15" s="23">
        <f t="shared" si="39"/>
        <v>0</v>
      </c>
      <c r="AM15" s="23">
        <f t="shared" si="7"/>
        <v>1276695000</v>
      </c>
      <c r="AN15" s="23">
        <f t="shared" ref="AN15:AU15" si="40">SUM(AN16,AN30)</f>
        <v>1276695000</v>
      </c>
      <c r="AO15" s="23">
        <f t="shared" si="40"/>
        <v>0</v>
      </c>
      <c r="AP15" s="23">
        <f t="shared" si="40"/>
        <v>0</v>
      </c>
      <c r="AQ15" s="23">
        <f t="shared" si="40"/>
        <v>0</v>
      </c>
      <c r="AR15" s="23">
        <f t="shared" si="40"/>
        <v>0</v>
      </c>
      <c r="AS15" s="23">
        <f t="shared" si="40"/>
        <v>0</v>
      </c>
      <c r="AT15" s="23">
        <f t="shared" si="40"/>
        <v>0</v>
      </c>
      <c r="AU15" s="23">
        <f t="shared" si="40"/>
        <v>0</v>
      </c>
      <c r="AV15" s="23">
        <f t="shared" si="9"/>
        <v>1276695000</v>
      </c>
      <c r="AW15" s="23">
        <f t="shared" ref="AW15:BD15" si="41">SUM(AW16,AW30)</f>
        <v>1309095000</v>
      </c>
      <c r="AX15" s="23">
        <f t="shared" si="41"/>
        <v>0</v>
      </c>
      <c r="AY15" s="23">
        <f t="shared" si="41"/>
        <v>0</v>
      </c>
      <c r="AZ15" s="23">
        <f t="shared" si="41"/>
        <v>0</v>
      </c>
      <c r="BA15" s="23">
        <f t="shared" si="41"/>
        <v>0</v>
      </c>
      <c r="BB15" s="23">
        <f t="shared" si="41"/>
        <v>0</v>
      </c>
      <c r="BC15" s="23">
        <f t="shared" si="41"/>
        <v>0</v>
      </c>
      <c r="BD15" s="23">
        <f t="shared" si="41"/>
        <v>0</v>
      </c>
      <c r="BE15" s="23">
        <f t="shared" si="11"/>
        <v>1309095000</v>
      </c>
      <c r="BF15" s="23">
        <f t="shared" ref="BF15:BM15" si="42">SUM(BF16,BF30)</f>
        <v>1309095000</v>
      </c>
      <c r="BG15" s="23">
        <f t="shared" si="42"/>
        <v>0</v>
      </c>
      <c r="BH15" s="23">
        <f t="shared" si="42"/>
        <v>0</v>
      </c>
      <c r="BI15" s="23">
        <f t="shared" si="42"/>
        <v>0</v>
      </c>
      <c r="BJ15" s="23">
        <f t="shared" si="42"/>
        <v>0</v>
      </c>
      <c r="BK15" s="23">
        <f t="shared" si="42"/>
        <v>0</v>
      </c>
      <c r="BL15" s="23">
        <f t="shared" si="42"/>
        <v>0</v>
      </c>
      <c r="BM15" s="23">
        <f t="shared" si="42"/>
        <v>0</v>
      </c>
      <c r="BN15" s="23">
        <f t="shared" si="13"/>
        <v>1309095000</v>
      </c>
      <c r="BO15" s="23">
        <f t="shared" ref="BO15:BV15" si="43">SUM(BO16,BO30)</f>
        <v>1390495000</v>
      </c>
      <c r="BP15" s="23">
        <f t="shared" si="43"/>
        <v>0</v>
      </c>
      <c r="BQ15" s="23">
        <f t="shared" si="43"/>
        <v>0</v>
      </c>
      <c r="BR15" s="23">
        <f t="shared" si="43"/>
        <v>0</v>
      </c>
      <c r="BS15" s="23">
        <f t="shared" si="43"/>
        <v>0</v>
      </c>
      <c r="BT15" s="23">
        <f t="shared" si="43"/>
        <v>0</v>
      </c>
      <c r="BU15" s="23">
        <f t="shared" si="43"/>
        <v>0</v>
      </c>
      <c r="BV15" s="23">
        <f t="shared" si="43"/>
        <v>0</v>
      </c>
      <c r="BW15" s="23">
        <f t="shared" si="15"/>
        <v>1390495000</v>
      </c>
      <c r="BX15" s="23">
        <f t="shared" ref="BX15" si="44">SUM(BX16,BX30)</f>
        <v>1390495000</v>
      </c>
      <c r="BY15" s="23">
        <f t="shared" ref="BY15:BY78" si="45">BX15-BW15</f>
        <v>0</v>
      </c>
      <c r="BZ15" s="23"/>
    </row>
    <row r="16" spans="1:78" ht="48" outlineLevel="2" thickBot="1" x14ac:dyDescent="0.25">
      <c r="A16" s="27" t="s">
        <v>110</v>
      </c>
      <c r="B16" s="28">
        <f t="shared" si="38"/>
        <v>12</v>
      </c>
      <c r="C16" s="52" t="s">
        <v>111</v>
      </c>
      <c r="D16" s="29">
        <f>SUM(D17,D23,D25)</f>
        <v>932364000</v>
      </c>
      <c r="E16" s="29">
        <f>SUM(E17,E23,E25)</f>
        <v>0</v>
      </c>
      <c r="F16" s="30"/>
      <c r="G16" s="29">
        <f t="shared" si="1"/>
        <v>932364000</v>
      </c>
      <c r="H16" s="59"/>
      <c r="I16" s="31"/>
      <c r="J16" s="29">
        <f>SUM(J17,J23,J25)</f>
        <v>978824000</v>
      </c>
      <c r="K16" s="29">
        <f>SUM(K17,K23,K25)</f>
        <v>0</v>
      </c>
      <c r="L16" s="29">
        <f>SUM(L17,L23,L25)</f>
        <v>0</v>
      </c>
      <c r="M16" s="29">
        <f>SUM(M17,M23,M25)</f>
        <v>0</v>
      </c>
      <c r="N16" s="29">
        <f>SUM(N17,N23,N25)</f>
        <v>0</v>
      </c>
      <c r="O16" s="29">
        <f t="shared" si="2"/>
        <v>978824000</v>
      </c>
      <c r="P16" s="32">
        <f t="shared" si="3"/>
        <v>46460000</v>
      </c>
      <c r="Q16" s="31"/>
      <c r="R16" s="29">
        <f>SUM(R17,R23,R25)</f>
        <v>977485000</v>
      </c>
      <c r="S16" s="29">
        <f>SUM(S17,S23,S25)</f>
        <v>0</v>
      </c>
      <c r="T16" s="29">
        <f>SUM(T17,T23,T25)</f>
        <v>0</v>
      </c>
      <c r="U16" s="29">
        <f>SUM(U17,U23,U25)</f>
        <v>0</v>
      </c>
      <c r="V16" s="29">
        <f>SUM(V17,V23,V25)</f>
        <v>0</v>
      </c>
      <c r="W16" s="29">
        <f t="shared" si="4"/>
        <v>977485000</v>
      </c>
      <c r="X16" s="31"/>
      <c r="Y16" s="29">
        <f>SUM(Y17,Y23,Y25)</f>
        <v>1004485000</v>
      </c>
      <c r="Z16" s="29">
        <f>SUM(Z17,Z23,Z25)</f>
        <v>0</v>
      </c>
      <c r="AA16" s="29">
        <f>SUM(AA17,AA23,AA25)</f>
        <v>0</v>
      </c>
      <c r="AB16" s="29">
        <f>SUM(AB17,AB23,AB25)</f>
        <v>0</v>
      </c>
      <c r="AC16" s="29">
        <f>SUM(AC17,AC23,AC25)</f>
        <v>0</v>
      </c>
      <c r="AD16" s="29">
        <f t="shared" si="5"/>
        <v>1004485000</v>
      </c>
      <c r="AE16" s="29">
        <f t="shared" ref="AE16:AL16" si="46">SUM(AE17,AE23,AE25)</f>
        <v>926695000</v>
      </c>
      <c r="AF16" s="29">
        <f t="shared" si="46"/>
        <v>0</v>
      </c>
      <c r="AG16" s="29">
        <f t="shared" si="46"/>
        <v>0</v>
      </c>
      <c r="AH16" s="29">
        <f t="shared" si="46"/>
        <v>0</v>
      </c>
      <c r="AI16" s="29">
        <f t="shared" si="46"/>
        <v>0</v>
      </c>
      <c r="AJ16" s="29">
        <f t="shared" si="46"/>
        <v>0</v>
      </c>
      <c r="AK16" s="29">
        <f t="shared" si="46"/>
        <v>0</v>
      </c>
      <c r="AL16" s="29">
        <f t="shared" si="46"/>
        <v>0</v>
      </c>
      <c r="AM16" s="29">
        <f t="shared" si="7"/>
        <v>926695000</v>
      </c>
      <c r="AN16" s="29">
        <f t="shared" ref="AN16:AU16" si="47">SUM(AN17,AN23,AN25)</f>
        <v>926695000</v>
      </c>
      <c r="AO16" s="29">
        <f t="shared" si="47"/>
        <v>0</v>
      </c>
      <c r="AP16" s="29">
        <f t="shared" si="47"/>
        <v>0</v>
      </c>
      <c r="AQ16" s="29">
        <f t="shared" si="47"/>
        <v>0</v>
      </c>
      <c r="AR16" s="29">
        <f t="shared" si="47"/>
        <v>0</v>
      </c>
      <c r="AS16" s="29">
        <f t="shared" si="47"/>
        <v>0</v>
      </c>
      <c r="AT16" s="29">
        <f t="shared" si="47"/>
        <v>0</v>
      </c>
      <c r="AU16" s="29">
        <f t="shared" si="47"/>
        <v>0</v>
      </c>
      <c r="AV16" s="29">
        <f t="shared" si="9"/>
        <v>926695000</v>
      </c>
      <c r="AW16" s="29">
        <f t="shared" ref="AW16:BD16" si="48">SUM(AW17,AW23,AW25)</f>
        <v>951895000</v>
      </c>
      <c r="AX16" s="29">
        <f t="shared" si="48"/>
        <v>0</v>
      </c>
      <c r="AY16" s="29">
        <f t="shared" si="48"/>
        <v>0</v>
      </c>
      <c r="AZ16" s="29">
        <f t="shared" si="48"/>
        <v>0</v>
      </c>
      <c r="BA16" s="29">
        <f t="shared" si="48"/>
        <v>0</v>
      </c>
      <c r="BB16" s="29">
        <f t="shared" si="48"/>
        <v>0</v>
      </c>
      <c r="BC16" s="29">
        <f t="shared" si="48"/>
        <v>0</v>
      </c>
      <c r="BD16" s="29">
        <f t="shared" si="48"/>
        <v>0</v>
      </c>
      <c r="BE16" s="29">
        <f t="shared" si="11"/>
        <v>951895000</v>
      </c>
      <c r="BF16" s="29">
        <f t="shared" ref="BF16:BM16" si="49">SUM(BF17,BF23,BF25)</f>
        <v>951895000</v>
      </c>
      <c r="BG16" s="29">
        <f t="shared" si="49"/>
        <v>0</v>
      </c>
      <c r="BH16" s="29">
        <f t="shared" si="49"/>
        <v>0</v>
      </c>
      <c r="BI16" s="29">
        <f t="shared" si="49"/>
        <v>0</v>
      </c>
      <c r="BJ16" s="29">
        <f t="shared" si="49"/>
        <v>0</v>
      </c>
      <c r="BK16" s="29">
        <f t="shared" si="49"/>
        <v>0</v>
      </c>
      <c r="BL16" s="29">
        <f t="shared" si="49"/>
        <v>0</v>
      </c>
      <c r="BM16" s="29">
        <f t="shared" si="49"/>
        <v>0</v>
      </c>
      <c r="BN16" s="29">
        <f t="shared" si="13"/>
        <v>951895000</v>
      </c>
      <c r="BO16" s="29">
        <f t="shared" ref="BO16:BV16" si="50">SUM(BO17,BO23,BO25)</f>
        <v>1033295000</v>
      </c>
      <c r="BP16" s="29">
        <f t="shared" si="50"/>
        <v>0</v>
      </c>
      <c r="BQ16" s="29">
        <f t="shared" si="50"/>
        <v>0</v>
      </c>
      <c r="BR16" s="29">
        <f t="shared" si="50"/>
        <v>0</v>
      </c>
      <c r="BS16" s="29">
        <f t="shared" si="50"/>
        <v>0</v>
      </c>
      <c r="BT16" s="29">
        <f t="shared" si="50"/>
        <v>0</v>
      </c>
      <c r="BU16" s="29">
        <f t="shared" si="50"/>
        <v>0</v>
      </c>
      <c r="BV16" s="29">
        <f t="shared" si="50"/>
        <v>0</v>
      </c>
      <c r="BW16" s="29">
        <f t="shared" si="15"/>
        <v>1033295000</v>
      </c>
      <c r="BX16" s="29">
        <f t="shared" ref="BX16" si="51">SUM(BX17,BX23,BX25)</f>
        <v>1033295000</v>
      </c>
      <c r="BY16" s="29">
        <f t="shared" si="45"/>
        <v>0</v>
      </c>
      <c r="BZ16" s="29"/>
    </row>
    <row r="17" spans="1:78" ht="63.75" outlineLevel="3" collapsed="1" thickBot="1" x14ac:dyDescent="0.25">
      <c r="A17" s="33" t="s">
        <v>112</v>
      </c>
      <c r="B17" s="34">
        <f t="shared" si="38"/>
        <v>15</v>
      </c>
      <c r="C17" s="35" t="s">
        <v>113</v>
      </c>
      <c r="D17" s="48">
        <v>575962000</v>
      </c>
      <c r="E17" s="48"/>
      <c r="F17" s="49"/>
      <c r="G17" s="48">
        <f t="shared" si="1"/>
        <v>575962000</v>
      </c>
      <c r="H17" s="37"/>
      <c r="I17" s="38"/>
      <c r="J17" s="39">
        <f>SUM(J18:J22)</f>
        <v>603752000</v>
      </c>
      <c r="K17" s="39">
        <f>SUM(K18:K22)</f>
        <v>0</v>
      </c>
      <c r="L17" s="39">
        <f>SUM(L18:L22)</f>
        <v>0</v>
      </c>
      <c r="M17" s="39">
        <f>SUM(M18:M22)</f>
        <v>0</v>
      </c>
      <c r="N17" s="39">
        <f>SUM(N18:N22)</f>
        <v>0</v>
      </c>
      <c r="O17" s="39">
        <f t="shared" si="2"/>
        <v>603752000</v>
      </c>
      <c r="P17" s="40">
        <f t="shared" si="3"/>
        <v>27790000</v>
      </c>
      <c r="Q17" s="38"/>
      <c r="R17" s="39">
        <f>SUM(R18:R22)</f>
        <v>628752000</v>
      </c>
      <c r="S17" s="39">
        <f>SUM(S18:S22)</f>
        <v>0</v>
      </c>
      <c r="T17" s="39">
        <f>SUM(T18:T22)</f>
        <v>0</v>
      </c>
      <c r="U17" s="39">
        <f>SUM(U18:U22)</f>
        <v>0</v>
      </c>
      <c r="V17" s="39">
        <f>SUM(V18:V22)</f>
        <v>0</v>
      </c>
      <c r="W17" s="39">
        <f t="shared" si="4"/>
        <v>628752000</v>
      </c>
      <c r="X17" s="38"/>
      <c r="Y17" s="39">
        <v>653752000</v>
      </c>
      <c r="Z17" s="39">
        <f>SUM(Z18:Z22)</f>
        <v>0</v>
      </c>
      <c r="AA17" s="39">
        <f>SUM(AA18:AA22)</f>
        <v>0</v>
      </c>
      <c r="AB17" s="39">
        <f>SUM(AB18:AB22)</f>
        <v>0</v>
      </c>
      <c r="AC17" s="39">
        <f>SUM(AC18:AC22)</f>
        <v>0</v>
      </c>
      <c r="AD17" s="39">
        <f t="shared" si="5"/>
        <v>653752000</v>
      </c>
      <c r="AE17" s="39">
        <f>653752000-77790000</f>
        <v>575962000</v>
      </c>
      <c r="AF17" s="39">
        <f t="shared" ref="AF17:AL17" si="52">SUM(AF18:AF22)</f>
        <v>0</v>
      </c>
      <c r="AG17" s="39">
        <f t="shared" si="52"/>
        <v>0</v>
      </c>
      <c r="AH17" s="39">
        <f t="shared" si="52"/>
        <v>0</v>
      </c>
      <c r="AI17" s="39">
        <f t="shared" si="52"/>
        <v>0</v>
      </c>
      <c r="AJ17" s="39">
        <f t="shared" si="52"/>
        <v>0</v>
      </c>
      <c r="AK17" s="39">
        <f t="shared" si="52"/>
        <v>0</v>
      </c>
      <c r="AL17" s="39">
        <f t="shared" si="52"/>
        <v>0</v>
      </c>
      <c r="AM17" s="39">
        <f t="shared" si="7"/>
        <v>575962000</v>
      </c>
      <c r="AN17" s="39">
        <f>653752000-77790000</f>
        <v>575962000</v>
      </c>
      <c r="AO17" s="39">
        <f t="shared" ref="AO17:AU17" si="53">SUM(AO18:AO22)</f>
        <v>0</v>
      </c>
      <c r="AP17" s="39">
        <f t="shared" si="53"/>
        <v>0</v>
      </c>
      <c r="AQ17" s="39">
        <f t="shared" si="53"/>
        <v>0</v>
      </c>
      <c r="AR17" s="39">
        <f t="shared" si="53"/>
        <v>0</v>
      </c>
      <c r="AS17" s="39">
        <f t="shared" si="53"/>
        <v>0</v>
      </c>
      <c r="AT17" s="39">
        <f t="shared" si="53"/>
        <v>0</v>
      </c>
      <c r="AU17" s="39">
        <f t="shared" si="53"/>
        <v>0</v>
      </c>
      <c r="AV17" s="39">
        <f t="shared" si="9"/>
        <v>575962000</v>
      </c>
      <c r="AW17" s="39">
        <f>653752000-77790000+20400000</f>
        <v>596362000</v>
      </c>
      <c r="AX17" s="39">
        <f t="shared" ref="AX17:BD17" si="54">SUM(AX18:AX22)</f>
        <v>0</v>
      </c>
      <c r="AY17" s="39">
        <f t="shared" si="54"/>
        <v>0</v>
      </c>
      <c r="AZ17" s="39">
        <f t="shared" si="54"/>
        <v>0</v>
      </c>
      <c r="BA17" s="39">
        <f t="shared" si="54"/>
        <v>0</v>
      </c>
      <c r="BB17" s="39">
        <f t="shared" si="54"/>
        <v>0</v>
      </c>
      <c r="BC17" s="39">
        <f t="shared" si="54"/>
        <v>0</v>
      </c>
      <c r="BD17" s="39">
        <f t="shared" si="54"/>
        <v>0</v>
      </c>
      <c r="BE17" s="39">
        <f t="shared" si="11"/>
        <v>596362000</v>
      </c>
      <c r="BF17" s="39">
        <f>653752000-77790000+20400000</f>
        <v>596362000</v>
      </c>
      <c r="BG17" s="39">
        <f t="shared" ref="BG17:BM17" si="55">SUM(BG18:BG22)</f>
        <v>0</v>
      </c>
      <c r="BH17" s="39">
        <f t="shared" si="55"/>
        <v>0</v>
      </c>
      <c r="BI17" s="39">
        <f t="shared" si="55"/>
        <v>0</v>
      </c>
      <c r="BJ17" s="39">
        <f t="shared" si="55"/>
        <v>0</v>
      </c>
      <c r="BK17" s="39">
        <f t="shared" si="55"/>
        <v>0</v>
      </c>
      <c r="BL17" s="39">
        <f t="shared" si="55"/>
        <v>0</v>
      </c>
      <c r="BM17" s="39">
        <f t="shared" si="55"/>
        <v>0</v>
      </c>
      <c r="BN17" s="39">
        <f t="shared" si="13"/>
        <v>596362000</v>
      </c>
      <c r="BO17" s="39">
        <f>653752000-77790000+20400000</f>
        <v>596362000</v>
      </c>
      <c r="BP17" s="39">
        <f t="shared" ref="BP17:BV17" si="56">SUM(BP18:BP22)</f>
        <v>0</v>
      </c>
      <c r="BQ17" s="39">
        <f t="shared" si="56"/>
        <v>0</v>
      </c>
      <c r="BR17" s="39">
        <f t="shared" si="56"/>
        <v>0</v>
      </c>
      <c r="BS17" s="39">
        <f t="shared" si="56"/>
        <v>0</v>
      </c>
      <c r="BT17" s="39">
        <f t="shared" si="56"/>
        <v>0</v>
      </c>
      <c r="BU17" s="39">
        <f t="shared" si="56"/>
        <v>0</v>
      </c>
      <c r="BV17" s="39">
        <f t="shared" si="56"/>
        <v>0</v>
      </c>
      <c r="BW17" s="39">
        <f t="shared" si="15"/>
        <v>596362000</v>
      </c>
      <c r="BX17" s="39">
        <f>BW17</f>
        <v>596362000</v>
      </c>
      <c r="BY17" s="39">
        <f t="shared" si="45"/>
        <v>0</v>
      </c>
      <c r="BZ17" s="39"/>
    </row>
    <row r="18" spans="1:78" ht="15.75" hidden="1" outlineLevel="4" thickBot="1" x14ac:dyDescent="0.25">
      <c r="A18" s="41"/>
      <c r="B18" s="42">
        <f t="shared" si="38"/>
        <v>0</v>
      </c>
      <c r="C18" s="43"/>
      <c r="D18" s="43"/>
      <c r="E18" s="43"/>
      <c r="F18" s="43"/>
      <c r="G18" s="43">
        <f t="shared" si="1"/>
        <v>0</v>
      </c>
      <c r="H18" s="44" t="s">
        <v>55</v>
      </c>
      <c r="I18" s="45">
        <v>90</v>
      </c>
      <c r="J18" s="46">
        <v>15000000</v>
      </c>
      <c r="K18" s="46"/>
      <c r="L18" s="46"/>
      <c r="M18" s="46"/>
      <c r="N18" s="46"/>
      <c r="O18" s="46">
        <f t="shared" si="2"/>
        <v>15000000</v>
      </c>
      <c r="P18" s="47">
        <f t="shared" si="3"/>
        <v>15000000</v>
      </c>
      <c r="Q18" s="45">
        <v>90</v>
      </c>
      <c r="R18" s="46">
        <f>20000000-5000000</f>
        <v>15000000</v>
      </c>
      <c r="S18" s="46"/>
      <c r="T18" s="46"/>
      <c r="U18" s="46"/>
      <c r="V18" s="46"/>
      <c r="W18" s="46">
        <f t="shared" si="4"/>
        <v>15000000</v>
      </c>
      <c r="X18" s="45"/>
      <c r="Y18" s="46"/>
      <c r="Z18" s="46"/>
      <c r="AA18" s="46"/>
      <c r="AB18" s="46"/>
      <c r="AC18" s="46"/>
      <c r="AD18" s="46">
        <f t="shared" si="5"/>
        <v>0</v>
      </c>
      <c r="AE18" s="46"/>
      <c r="AF18" s="46"/>
      <c r="AG18" s="46"/>
      <c r="AH18" s="46"/>
      <c r="AI18" s="46"/>
      <c r="AJ18" s="46"/>
      <c r="AK18" s="46"/>
      <c r="AL18" s="46"/>
      <c r="AM18" s="46">
        <f t="shared" si="7"/>
        <v>0</v>
      </c>
      <c r="AN18" s="46"/>
      <c r="AO18" s="46"/>
      <c r="AP18" s="46"/>
      <c r="AQ18" s="46"/>
      <c r="AR18" s="46"/>
      <c r="AS18" s="46"/>
      <c r="AT18" s="46"/>
      <c r="AU18" s="46"/>
      <c r="AV18" s="46">
        <f t="shared" si="9"/>
        <v>0</v>
      </c>
      <c r="AW18" s="46"/>
      <c r="AX18" s="46"/>
      <c r="AY18" s="46"/>
      <c r="AZ18" s="46"/>
      <c r="BA18" s="46"/>
      <c r="BB18" s="46"/>
      <c r="BC18" s="46"/>
      <c r="BD18" s="46"/>
      <c r="BE18" s="46">
        <f t="shared" si="11"/>
        <v>0</v>
      </c>
      <c r="BF18" s="46"/>
      <c r="BG18" s="46"/>
      <c r="BH18" s="46"/>
      <c r="BI18" s="46"/>
      <c r="BJ18" s="46"/>
      <c r="BK18" s="46"/>
      <c r="BL18" s="46"/>
      <c r="BM18" s="46"/>
      <c r="BN18" s="46">
        <f t="shared" si="13"/>
        <v>0</v>
      </c>
      <c r="BO18" s="46"/>
      <c r="BP18" s="46"/>
      <c r="BQ18" s="46"/>
      <c r="BR18" s="46"/>
      <c r="BS18" s="46"/>
      <c r="BT18" s="46"/>
      <c r="BU18" s="46"/>
      <c r="BV18" s="46"/>
      <c r="BW18" s="46">
        <f t="shared" si="15"/>
        <v>0</v>
      </c>
      <c r="BX18" s="46"/>
      <c r="BY18" s="46">
        <f t="shared" si="45"/>
        <v>0</v>
      </c>
      <c r="BZ18" s="46"/>
    </row>
    <row r="19" spans="1:78" ht="15.75" hidden="1" outlineLevel="4" thickBot="1" x14ac:dyDescent="0.25">
      <c r="A19" s="41"/>
      <c r="B19" s="42">
        <f t="shared" si="38"/>
        <v>0</v>
      </c>
      <c r="C19" s="43"/>
      <c r="D19" s="43"/>
      <c r="E19" s="43"/>
      <c r="F19" s="43"/>
      <c r="G19" s="43">
        <f t="shared" si="1"/>
        <v>0</v>
      </c>
      <c r="H19" s="44" t="s">
        <v>114</v>
      </c>
      <c r="I19" s="45">
        <v>4320</v>
      </c>
      <c r="J19" s="46">
        <v>511121000</v>
      </c>
      <c r="K19" s="46"/>
      <c r="L19" s="46"/>
      <c r="M19" s="46"/>
      <c r="N19" s="46"/>
      <c r="O19" s="46">
        <f t="shared" si="2"/>
        <v>511121000</v>
      </c>
      <c r="P19" s="47">
        <f t="shared" si="3"/>
        <v>511121000</v>
      </c>
      <c r="Q19" s="45">
        <v>4500</v>
      </c>
      <c r="R19" s="46">
        <v>513752000</v>
      </c>
      <c r="S19" s="46"/>
      <c r="T19" s="46"/>
      <c r="U19" s="46"/>
      <c r="V19" s="46"/>
      <c r="W19" s="46">
        <f t="shared" si="4"/>
        <v>513752000</v>
      </c>
      <c r="X19" s="45"/>
      <c r="Y19" s="46"/>
      <c r="Z19" s="46"/>
      <c r="AA19" s="46"/>
      <c r="AB19" s="46"/>
      <c r="AC19" s="46"/>
      <c r="AD19" s="46">
        <f t="shared" si="5"/>
        <v>0</v>
      </c>
      <c r="AE19" s="46"/>
      <c r="AF19" s="46"/>
      <c r="AG19" s="46"/>
      <c r="AH19" s="46"/>
      <c r="AI19" s="46"/>
      <c r="AJ19" s="46"/>
      <c r="AK19" s="46"/>
      <c r="AL19" s="46"/>
      <c r="AM19" s="46">
        <f t="shared" si="7"/>
        <v>0</v>
      </c>
      <c r="AN19" s="46"/>
      <c r="AO19" s="46"/>
      <c r="AP19" s="46"/>
      <c r="AQ19" s="46"/>
      <c r="AR19" s="46"/>
      <c r="AS19" s="46"/>
      <c r="AT19" s="46"/>
      <c r="AU19" s="46"/>
      <c r="AV19" s="46">
        <f t="shared" si="9"/>
        <v>0</v>
      </c>
      <c r="AW19" s="46"/>
      <c r="AX19" s="46"/>
      <c r="AY19" s="46"/>
      <c r="AZ19" s="46"/>
      <c r="BA19" s="46"/>
      <c r="BB19" s="46"/>
      <c r="BC19" s="46"/>
      <c r="BD19" s="46"/>
      <c r="BE19" s="46">
        <f t="shared" si="11"/>
        <v>0</v>
      </c>
      <c r="BF19" s="46"/>
      <c r="BG19" s="46"/>
      <c r="BH19" s="46"/>
      <c r="BI19" s="46"/>
      <c r="BJ19" s="46"/>
      <c r="BK19" s="46"/>
      <c r="BL19" s="46"/>
      <c r="BM19" s="46"/>
      <c r="BN19" s="46">
        <f t="shared" si="13"/>
        <v>0</v>
      </c>
      <c r="BO19" s="46"/>
      <c r="BP19" s="46"/>
      <c r="BQ19" s="46"/>
      <c r="BR19" s="46"/>
      <c r="BS19" s="46"/>
      <c r="BT19" s="46"/>
      <c r="BU19" s="46"/>
      <c r="BV19" s="46"/>
      <c r="BW19" s="46">
        <f t="shared" si="15"/>
        <v>0</v>
      </c>
      <c r="BX19" s="46"/>
      <c r="BY19" s="46">
        <f t="shared" si="45"/>
        <v>0</v>
      </c>
      <c r="BZ19" s="46"/>
    </row>
    <row r="20" spans="1:78" ht="30.75" hidden="1" outlineLevel="4" thickBot="1" x14ac:dyDescent="0.25">
      <c r="A20" s="41"/>
      <c r="B20" s="42">
        <f t="shared" si="38"/>
        <v>0</v>
      </c>
      <c r="C20" s="43"/>
      <c r="D20" s="43"/>
      <c r="E20" s="43"/>
      <c r="F20" s="43"/>
      <c r="G20" s="43">
        <f t="shared" si="1"/>
        <v>0</v>
      </c>
      <c r="H20" s="44" t="s">
        <v>115</v>
      </c>
      <c r="I20" s="45">
        <v>100</v>
      </c>
      <c r="J20" s="46">
        <v>47631000</v>
      </c>
      <c r="K20" s="46"/>
      <c r="L20" s="46"/>
      <c r="M20" s="46"/>
      <c r="N20" s="46"/>
      <c r="O20" s="46">
        <f t="shared" si="2"/>
        <v>47631000</v>
      </c>
      <c r="P20" s="47">
        <f t="shared" si="3"/>
        <v>47631000</v>
      </c>
      <c r="Q20" s="45">
        <v>100</v>
      </c>
      <c r="R20" s="46">
        <f>60000000-10000000</f>
        <v>50000000</v>
      </c>
      <c r="S20" s="46"/>
      <c r="T20" s="46"/>
      <c r="U20" s="46"/>
      <c r="V20" s="46"/>
      <c r="W20" s="46">
        <f t="shared" si="4"/>
        <v>50000000</v>
      </c>
      <c r="X20" s="45"/>
      <c r="Y20" s="46"/>
      <c r="Z20" s="46"/>
      <c r="AA20" s="46"/>
      <c r="AB20" s="46"/>
      <c r="AC20" s="46"/>
      <c r="AD20" s="46">
        <f t="shared" si="5"/>
        <v>0</v>
      </c>
      <c r="AE20" s="46"/>
      <c r="AF20" s="46"/>
      <c r="AG20" s="46"/>
      <c r="AH20" s="46"/>
      <c r="AI20" s="46"/>
      <c r="AJ20" s="46"/>
      <c r="AK20" s="46"/>
      <c r="AL20" s="46"/>
      <c r="AM20" s="46">
        <f t="shared" si="7"/>
        <v>0</v>
      </c>
      <c r="AN20" s="46"/>
      <c r="AO20" s="46"/>
      <c r="AP20" s="46"/>
      <c r="AQ20" s="46"/>
      <c r="AR20" s="46"/>
      <c r="AS20" s="46"/>
      <c r="AT20" s="46"/>
      <c r="AU20" s="46"/>
      <c r="AV20" s="46">
        <f t="shared" si="9"/>
        <v>0</v>
      </c>
      <c r="AW20" s="46"/>
      <c r="AX20" s="46"/>
      <c r="AY20" s="46"/>
      <c r="AZ20" s="46"/>
      <c r="BA20" s="46"/>
      <c r="BB20" s="46"/>
      <c r="BC20" s="46"/>
      <c r="BD20" s="46"/>
      <c r="BE20" s="46">
        <f t="shared" si="11"/>
        <v>0</v>
      </c>
      <c r="BF20" s="46"/>
      <c r="BG20" s="46"/>
      <c r="BH20" s="46"/>
      <c r="BI20" s="46"/>
      <c r="BJ20" s="46"/>
      <c r="BK20" s="46"/>
      <c r="BL20" s="46"/>
      <c r="BM20" s="46"/>
      <c r="BN20" s="46">
        <f t="shared" si="13"/>
        <v>0</v>
      </c>
      <c r="BO20" s="46"/>
      <c r="BP20" s="46"/>
      <c r="BQ20" s="46"/>
      <c r="BR20" s="46"/>
      <c r="BS20" s="46"/>
      <c r="BT20" s="46"/>
      <c r="BU20" s="46"/>
      <c r="BV20" s="46"/>
      <c r="BW20" s="46">
        <f t="shared" si="15"/>
        <v>0</v>
      </c>
      <c r="BX20" s="46"/>
      <c r="BY20" s="46">
        <f t="shared" si="45"/>
        <v>0</v>
      </c>
      <c r="BZ20" s="46"/>
    </row>
    <row r="21" spans="1:78" ht="15.75" hidden="1" outlineLevel="4" thickBot="1" x14ac:dyDescent="0.25">
      <c r="A21" s="41"/>
      <c r="B21" s="42">
        <f t="shared" si="38"/>
        <v>0</v>
      </c>
      <c r="C21" s="43"/>
      <c r="D21" s="43"/>
      <c r="E21" s="43"/>
      <c r="F21" s="43"/>
      <c r="G21" s="43">
        <f t="shared" si="1"/>
        <v>0</v>
      </c>
      <c r="H21" s="44" t="s">
        <v>55</v>
      </c>
      <c r="I21" s="45">
        <v>2</v>
      </c>
      <c r="J21" s="46">
        <v>15000000</v>
      </c>
      <c r="K21" s="46"/>
      <c r="L21" s="46"/>
      <c r="M21" s="46"/>
      <c r="N21" s="46"/>
      <c r="O21" s="46">
        <f t="shared" si="2"/>
        <v>15000000</v>
      </c>
      <c r="P21" s="47">
        <f t="shared" si="3"/>
        <v>15000000</v>
      </c>
      <c r="Q21" s="45">
        <v>2</v>
      </c>
      <c r="R21" s="46">
        <v>35000000</v>
      </c>
      <c r="S21" s="46"/>
      <c r="T21" s="46"/>
      <c r="U21" s="46"/>
      <c r="V21" s="46"/>
      <c r="W21" s="46">
        <f t="shared" si="4"/>
        <v>35000000</v>
      </c>
      <c r="X21" s="45"/>
      <c r="Y21" s="46"/>
      <c r="Z21" s="46"/>
      <c r="AA21" s="46"/>
      <c r="AB21" s="46"/>
      <c r="AC21" s="46"/>
      <c r="AD21" s="46">
        <f t="shared" si="5"/>
        <v>0</v>
      </c>
      <c r="AE21" s="46"/>
      <c r="AF21" s="46"/>
      <c r="AG21" s="46"/>
      <c r="AH21" s="46"/>
      <c r="AI21" s="46"/>
      <c r="AJ21" s="46"/>
      <c r="AK21" s="46"/>
      <c r="AL21" s="46"/>
      <c r="AM21" s="46">
        <f t="shared" si="7"/>
        <v>0</v>
      </c>
      <c r="AN21" s="46"/>
      <c r="AO21" s="46"/>
      <c r="AP21" s="46"/>
      <c r="AQ21" s="46"/>
      <c r="AR21" s="46"/>
      <c r="AS21" s="46"/>
      <c r="AT21" s="46"/>
      <c r="AU21" s="46"/>
      <c r="AV21" s="46">
        <f t="shared" si="9"/>
        <v>0</v>
      </c>
      <c r="AW21" s="46"/>
      <c r="AX21" s="46"/>
      <c r="AY21" s="46"/>
      <c r="AZ21" s="46"/>
      <c r="BA21" s="46"/>
      <c r="BB21" s="46"/>
      <c r="BC21" s="46"/>
      <c r="BD21" s="46"/>
      <c r="BE21" s="46">
        <f t="shared" si="11"/>
        <v>0</v>
      </c>
      <c r="BF21" s="46"/>
      <c r="BG21" s="46"/>
      <c r="BH21" s="46"/>
      <c r="BI21" s="46"/>
      <c r="BJ21" s="46"/>
      <c r="BK21" s="46"/>
      <c r="BL21" s="46"/>
      <c r="BM21" s="46"/>
      <c r="BN21" s="46">
        <f t="shared" si="13"/>
        <v>0</v>
      </c>
      <c r="BO21" s="46"/>
      <c r="BP21" s="46"/>
      <c r="BQ21" s="46"/>
      <c r="BR21" s="46"/>
      <c r="BS21" s="46"/>
      <c r="BT21" s="46"/>
      <c r="BU21" s="46"/>
      <c r="BV21" s="46"/>
      <c r="BW21" s="46">
        <f t="shared" si="15"/>
        <v>0</v>
      </c>
      <c r="BX21" s="46"/>
      <c r="BY21" s="46">
        <f t="shared" si="45"/>
        <v>0</v>
      </c>
      <c r="BZ21" s="46"/>
    </row>
    <row r="22" spans="1:78" ht="15.75" hidden="1" outlineLevel="4" thickBot="1" x14ac:dyDescent="0.25">
      <c r="A22" s="41"/>
      <c r="B22" s="42">
        <f t="shared" si="38"/>
        <v>0</v>
      </c>
      <c r="C22" s="43"/>
      <c r="D22" s="43"/>
      <c r="E22" s="43"/>
      <c r="F22" s="43"/>
      <c r="G22" s="43">
        <f t="shared" si="1"/>
        <v>0</v>
      </c>
      <c r="H22" s="44" t="s">
        <v>116</v>
      </c>
      <c r="I22" s="45">
        <v>40</v>
      </c>
      <c r="J22" s="46">
        <v>15000000</v>
      </c>
      <c r="K22" s="46"/>
      <c r="L22" s="46"/>
      <c r="M22" s="46"/>
      <c r="N22" s="46"/>
      <c r="O22" s="46">
        <f t="shared" si="2"/>
        <v>15000000</v>
      </c>
      <c r="P22" s="47">
        <f t="shared" si="3"/>
        <v>15000000</v>
      </c>
      <c r="Q22" s="45">
        <f>50-10</f>
        <v>40</v>
      </c>
      <c r="R22" s="46">
        <f>25000000-10000000</f>
        <v>15000000</v>
      </c>
      <c r="S22" s="46"/>
      <c r="T22" s="46"/>
      <c r="U22" s="46"/>
      <c r="V22" s="46"/>
      <c r="W22" s="46">
        <f t="shared" si="4"/>
        <v>15000000</v>
      </c>
      <c r="X22" s="45"/>
      <c r="Y22" s="46"/>
      <c r="Z22" s="46"/>
      <c r="AA22" s="46"/>
      <c r="AB22" s="46"/>
      <c r="AC22" s="46"/>
      <c r="AD22" s="46">
        <f t="shared" si="5"/>
        <v>0</v>
      </c>
      <c r="AE22" s="46"/>
      <c r="AF22" s="46"/>
      <c r="AG22" s="46"/>
      <c r="AH22" s="46"/>
      <c r="AI22" s="46"/>
      <c r="AJ22" s="46"/>
      <c r="AK22" s="46"/>
      <c r="AL22" s="46"/>
      <c r="AM22" s="46">
        <f t="shared" si="7"/>
        <v>0</v>
      </c>
      <c r="AN22" s="46"/>
      <c r="AO22" s="46"/>
      <c r="AP22" s="46"/>
      <c r="AQ22" s="46"/>
      <c r="AR22" s="46"/>
      <c r="AS22" s="46"/>
      <c r="AT22" s="46"/>
      <c r="AU22" s="46"/>
      <c r="AV22" s="46">
        <f t="shared" si="9"/>
        <v>0</v>
      </c>
      <c r="AW22" s="46"/>
      <c r="AX22" s="46"/>
      <c r="AY22" s="46"/>
      <c r="AZ22" s="46"/>
      <c r="BA22" s="46"/>
      <c r="BB22" s="46"/>
      <c r="BC22" s="46"/>
      <c r="BD22" s="46"/>
      <c r="BE22" s="46">
        <f t="shared" si="11"/>
        <v>0</v>
      </c>
      <c r="BF22" s="46"/>
      <c r="BG22" s="46"/>
      <c r="BH22" s="46"/>
      <c r="BI22" s="46"/>
      <c r="BJ22" s="46"/>
      <c r="BK22" s="46"/>
      <c r="BL22" s="46"/>
      <c r="BM22" s="46"/>
      <c r="BN22" s="46">
        <f t="shared" si="13"/>
        <v>0</v>
      </c>
      <c r="BO22" s="46"/>
      <c r="BP22" s="46"/>
      <c r="BQ22" s="46"/>
      <c r="BR22" s="46"/>
      <c r="BS22" s="46"/>
      <c r="BT22" s="46"/>
      <c r="BU22" s="46"/>
      <c r="BV22" s="46"/>
      <c r="BW22" s="46">
        <f t="shared" si="15"/>
        <v>0</v>
      </c>
      <c r="BX22" s="46"/>
      <c r="BY22" s="46">
        <f t="shared" si="45"/>
        <v>0</v>
      </c>
      <c r="BZ22" s="46"/>
    </row>
    <row r="23" spans="1:78" ht="48" outlineLevel="3" collapsed="1" thickBot="1" x14ac:dyDescent="0.25">
      <c r="A23" s="33" t="s">
        <v>117</v>
      </c>
      <c r="B23" s="34">
        <f t="shared" si="38"/>
        <v>15</v>
      </c>
      <c r="C23" s="35" t="s">
        <v>118</v>
      </c>
      <c r="D23" s="48">
        <v>24570000</v>
      </c>
      <c r="E23" s="48"/>
      <c r="F23" s="49"/>
      <c r="G23" s="48">
        <f t="shared" si="1"/>
        <v>24570000</v>
      </c>
      <c r="H23" s="37"/>
      <c r="I23" s="38"/>
      <c r="J23" s="39">
        <f>SUM(J24)</f>
        <v>25000000</v>
      </c>
      <c r="K23" s="39">
        <f>SUM(K24)</f>
        <v>0</v>
      </c>
      <c r="L23" s="39">
        <f>SUM(L24)</f>
        <v>0</v>
      </c>
      <c r="M23" s="39">
        <f>SUM(M24)</f>
        <v>0</v>
      </c>
      <c r="N23" s="39">
        <f>SUM(N24)</f>
        <v>0</v>
      </c>
      <c r="O23" s="39">
        <f t="shared" si="2"/>
        <v>25000000</v>
      </c>
      <c r="P23" s="40">
        <f t="shared" si="3"/>
        <v>430000</v>
      </c>
      <c r="Q23" s="38"/>
      <c r="R23" s="39">
        <f>SUM(R24)</f>
        <v>25000000</v>
      </c>
      <c r="S23" s="39">
        <f>SUM(S24)</f>
        <v>0</v>
      </c>
      <c r="T23" s="39">
        <f>SUM(T24)</f>
        <v>0</v>
      </c>
      <c r="U23" s="39">
        <f>SUM(U24)</f>
        <v>0</v>
      </c>
      <c r="V23" s="39">
        <f>SUM(V24)</f>
        <v>0</v>
      </c>
      <c r="W23" s="39">
        <f t="shared" si="4"/>
        <v>25000000</v>
      </c>
      <c r="X23" s="38"/>
      <c r="Y23" s="39">
        <v>27000000</v>
      </c>
      <c r="Z23" s="39">
        <f>SUM(Z24)</f>
        <v>0</v>
      </c>
      <c r="AA23" s="39">
        <f>SUM(AA24)</f>
        <v>0</v>
      </c>
      <c r="AB23" s="39">
        <f>SUM(AB24)</f>
        <v>0</v>
      </c>
      <c r="AC23" s="39">
        <f>SUM(AC24)</f>
        <v>0</v>
      </c>
      <c r="AD23" s="39">
        <f t="shared" si="5"/>
        <v>27000000</v>
      </c>
      <c r="AE23" s="39">
        <v>27000000</v>
      </c>
      <c r="AF23" s="39">
        <f t="shared" ref="AF23:AL23" si="57">SUM(AF24)</f>
        <v>0</v>
      </c>
      <c r="AG23" s="39">
        <f t="shared" si="57"/>
        <v>0</v>
      </c>
      <c r="AH23" s="39">
        <f t="shared" si="57"/>
        <v>0</v>
      </c>
      <c r="AI23" s="39">
        <f t="shared" si="57"/>
        <v>0</v>
      </c>
      <c r="AJ23" s="39">
        <f t="shared" si="57"/>
        <v>0</v>
      </c>
      <c r="AK23" s="39">
        <f t="shared" si="57"/>
        <v>0</v>
      </c>
      <c r="AL23" s="39">
        <f t="shared" si="57"/>
        <v>0</v>
      </c>
      <c r="AM23" s="39">
        <f t="shared" si="7"/>
        <v>27000000</v>
      </c>
      <c r="AN23" s="39">
        <v>27000000</v>
      </c>
      <c r="AO23" s="39">
        <f t="shared" ref="AO23:AU23" si="58">SUM(AO24)</f>
        <v>0</v>
      </c>
      <c r="AP23" s="39">
        <f t="shared" si="58"/>
        <v>0</v>
      </c>
      <c r="AQ23" s="39">
        <f t="shared" si="58"/>
        <v>0</v>
      </c>
      <c r="AR23" s="39">
        <f t="shared" si="58"/>
        <v>0</v>
      </c>
      <c r="AS23" s="39">
        <f t="shared" si="58"/>
        <v>0</v>
      </c>
      <c r="AT23" s="39">
        <f t="shared" si="58"/>
        <v>0</v>
      </c>
      <c r="AU23" s="39">
        <f t="shared" si="58"/>
        <v>0</v>
      </c>
      <c r="AV23" s="39">
        <f t="shared" si="9"/>
        <v>27000000</v>
      </c>
      <c r="AW23" s="39">
        <v>27000000</v>
      </c>
      <c r="AX23" s="39">
        <f t="shared" ref="AX23:BD23" si="59">SUM(AX24)</f>
        <v>0</v>
      </c>
      <c r="AY23" s="39">
        <f t="shared" si="59"/>
        <v>0</v>
      </c>
      <c r="AZ23" s="39">
        <f t="shared" si="59"/>
        <v>0</v>
      </c>
      <c r="BA23" s="39">
        <f t="shared" si="59"/>
        <v>0</v>
      </c>
      <c r="BB23" s="39">
        <f t="shared" si="59"/>
        <v>0</v>
      </c>
      <c r="BC23" s="39">
        <f t="shared" si="59"/>
        <v>0</v>
      </c>
      <c r="BD23" s="39">
        <f t="shared" si="59"/>
        <v>0</v>
      </c>
      <c r="BE23" s="39">
        <f t="shared" si="11"/>
        <v>27000000</v>
      </c>
      <c r="BF23" s="39">
        <v>27000000</v>
      </c>
      <c r="BG23" s="39">
        <f t="shared" ref="BG23:BM23" si="60">SUM(BG24)</f>
        <v>0</v>
      </c>
      <c r="BH23" s="39">
        <f t="shared" si="60"/>
        <v>0</v>
      </c>
      <c r="BI23" s="39">
        <f t="shared" si="60"/>
        <v>0</v>
      </c>
      <c r="BJ23" s="39">
        <f t="shared" si="60"/>
        <v>0</v>
      </c>
      <c r="BK23" s="39">
        <f t="shared" si="60"/>
        <v>0</v>
      </c>
      <c r="BL23" s="39">
        <f t="shared" si="60"/>
        <v>0</v>
      </c>
      <c r="BM23" s="39">
        <f t="shared" si="60"/>
        <v>0</v>
      </c>
      <c r="BN23" s="39">
        <f t="shared" si="13"/>
        <v>27000000</v>
      </c>
      <c r="BO23" s="39">
        <v>27000000</v>
      </c>
      <c r="BP23" s="39">
        <f t="shared" ref="BP23:BV23" si="61">SUM(BP24)</f>
        <v>0</v>
      </c>
      <c r="BQ23" s="39">
        <f t="shared" si="61"/>
        <v>0</v>
      </c>
      <c r="BR23" s="39">
        <f t="shared" si="61"/>
        <v>0</v>
      </c>
      <c r="BS23" s="39">
        <f t="shared" si="61"/>
        <v>0</v>
      </c>
      <c r="BT23" s="39">
        <f t="shared" si="61"/>
        <v>0</v>
      </c>
      <c r="BU23" s="39">
        <f t="shared" si="61"/>
        <v>0</v>
      </c>
      <c r="BV23" s="39">
        <f t="shared" si="61"/>
        <v>0</v>
      </c>
      <c r="BW23" s="39">
        <f t="shared" si="15"/>
        <v>27000000</v>
      </c>
      <c r="BX23" s="39">
        <f>BW23</f>
        <v>27000000</v>
      </c>
      <c r="BY23" s="39">
        <f t="shared" si="45"/>
        <v>0</v>
      </c>
      <c r="BZ23" s="39"/>
    </row>
    <row r="24" spans="1:78" ht="15.75" hidden="1" outlineLevel="4" thickBot="1" x14ac:dyDescent="0.25">
      <c r="A24" s="41"/>
      <c r="B24" s="42">
        <f t="shared" si="38"/>
        <v>0</v>
      </c>
      <c r="C24" s="43"/>
      <c r="D24" s="43"/>
      <c r="E24" s="43"/>
      <c r="F24" s="43"/>
      <c r="G24" s="43">
        <f t="shared" si="1"/>
        <v>0</v>
      </c>
      <c r="H24" s="44" t="s">
        <v>89</v>
      </c>
      <c r="I24" s="45">
        <v>4</v>
      </c>
      <c r="J24" s="46">
        <v>25000000</v>
      </c>
      <c r="K24" s="46"/>
      <c r="L24" s="46"/>
      <c r="M24" s="46"/>
      <c r="N24" s="46"/>
      <c r="O24" s="46">
        <f t="shared" si="2"/>
        <v>25000000</v>
      </c>
      <c r="P24" s="47">
        <f t="shared" si="3"/>
        <v>25000000</v>
      </c>
      <c r="Q24" s="45">
        <v>4</v>
      </c>
      <c r="R24" s="46">
        <f>27000000-2000000</f>
        <v>25000000</v>
      </c>
      <c r="S24" s="46"/>
      <c r="T24" s="46"/>
      <c r="U24" s="46"/>
      <c r="V24" s="46"/>
      <c r="W24" s="46">
        <f t="shared" si="4"/>
        <v>25000000</v>
      </c>
      <c r="X24" s="45"/>
      <c r="Y24" s="46"/>
      <c r="Z24" s="46"/>
      <c r="AA24" s="46"/>
      <c r="AB24" s="46"/>
      <c r="AC24" s="46"/>
      <c r="AD24" s="46">
        <f t="shared" si="5"/>
        <v>0</v>
      </c>
      <c r="AE24" s="46"/>
      <c r="AF24" s="46"/>
      <c r="AG24" s="46"/>
      <c r="AH24" s="46"/>
      <c r="AI24" s="46"/>
      <c r="AJ24" s="46"/>
      <c r="AK24" s="46"/>
      <c r="AL24" s="46"/>
      <c r="AM24" s="46">
        <f t="shared" si="7"/>
        <v>0</v>
      </c>
      <c r="AN24" s="46"/>
      <c r="AO24" s="46"/>
      <c r="AP24" s="46"/>
      <c r="AQ24" s="46"/>
      <c r="AR24" s="46"/>
      <c r="AS24" s="46"/>
      <c r="AT24" s="46"/>
      <c r="AU24" s="46"/>
      <c r="AV24" s="46">
        <f t="shared" si="9"/>
        <v>0</v>
      </c>
      <c r="AW24" s="46"/>
      <c r="AX24" s="46"/>
      <c r="AY24" s="46"/>
      <c r="AZ24" s="46"/>
      <c r="BA24" s="46"/>
      <c r="BB24" s="46"/>
      <c r="BC24" s="46"/>
      <c r="BD24" s="46"/>
      <c r="BE24" s="46">
        <f t="shared" si="11"/>
        <v>0</v>
      </c>
      <c r="BF24" s="46"/>
      <c r="BG24" s="46"/>
      <c r="BH24" s="46"/>
      <c r="BI24" s="46"/>
      <c r="BJ24" s="46"/>
      <c r="BK24" s="46"/>
      <c r="BL24" s="46"/>
      <c r="BM24" s="46"/>
      <c r="BN24" s="46">
        <f t="shared" si="13"/>
        <v>0</v>
      </c>
      <c r="BO24" s="46"/>
      <c r="BP24" s="46"/>
      <c r="BQ24" s="46"/>
      <c r="BR24" s="46"/>
      <c r="BS24" s="46"/>
      <c r="BT24" s="46"/>
      <c r="BU24" s="46"/>
      <c r="BV24" s="46"/>
      <c r="BW24" s="46">
        <f t="shared" si="15"/>
        <v>0</v>
      </c>
      <c r="BX24" s="46"/>
      <c r="BY24" s="46">
        <f t="shared" si="45"/>
        <v>0</v>
      </c>
      <c r="BZ24" s="46"/>
    </row>
    <row r="25" spans="1:78" ht="32.25" outlineLevel="3" collapsed="1" thickBot="1" x14ac:dyDescent="0.25">
      <c r="A25" s="33" t="s">
        <v>119</v>
      </c>
      <c r="B25" s="34">
        <f t="shared" si="38"/>
        <v>15</v>
      </c>
      <c r="C25" s="35" t="s">
        <v>120</v>
      </c>
      <c r="D25" s="48">
        <v>331832000</v>
      </c>
      <c r="E25" s="48"/>
      <c r="F25" s="49"/>
      <c r="G25" s="48">
        <f t="shared" si="1"/>
        <v>331832000</v>
      </c>
      <c r="H25" s="37"/>
      <c r="I25" s="38"/>
      <c r="J25" s="39">
        <f>SUM(J26:J29)</f>
        <v>350072000</v>
      </c>
      <c r="K25" s="39">
        <f>SUM(K26:K29)</f>
        <v>0</v>
      </c>
      <c r="L25" s="39">
        <f>SUM(L26:L29)</f>
        <v>0</v>
      </c>
      <c r="M25" s="39">
        <f>SUM(M26:M29)</f>
        <v>0</v>
      </c>
      <c r="N25" s="39">
        <f>SUM(N26:N29)</f>
        <v>0</v>
      </c>
      <c r="O25" s="39">
        <f t="shared" si="2"/>
        <v>350072000</v>
      </c>
      <c r="P25" s="40">
        <f t="shared" si="3"/>
        <v>18240000</v>
      </c>
      <c r="Q25" s="38"/>
      <c r="R25" s="39">
        <f>SUM(R26:R29)</f>
        <v>323733000</v>
      </c>
      <c r="S25" s="39">
        <f>SUM(S26:S29)</f>
        <v>0</v>
      </c>
      <c r="T25" s="39">
        <f>SUM(T26:T29)</f>
        <v>0</v>
      </c>
      <c r="U25" s="39">
        <f>SUM(U26:U29)</f>
        <v>0</v>
      </c>
      <c r="V25" s="39">
        <f>SUM(V26:V29)</f>
        <v>0</v>
      </c>
      <c r="W25" s="39">
        <f t="shared" si="4"/>
        <v>323733000</v>
      </c>
      <c r="X25" s="38"/>
      <c r="Y25" s="39">
        <v>323733000</v>
      </c>
      <c r="Z25" s="39">
        <f>SUM(Z26:Z29)</f>
        <v>0</v>
      </c>
      <c r="AA25" s="39">
        <f>SUM(AA26:AA29)</f>
        <v>0</v>
      </c>
      <c r="AB25" s="39">
        <f>SUM(AB26:AB29)</f>
        <v>0</v>
      </c>
      <c r="AC25" s="39">
        <f>SUM(AC26:AC29)</f>
        <v>0</v>
      </c>
      <c r="AD25" s="39">
        <f t="shared" si="5"/>
        <v>323733000</v>
      </c>
      <c r="AE25" s="39">
        <v>323733000</v>
      </c>
      <c r="AF25" s="39">
        <f t="shared" ref="AF25:AL25" si="62">SUM(AF26:AF29)</f>
        <v>0</v>
      </c>
      <c r="AG25" s="39">
        <f t="shared" si="62"/>
        <v>0</v>
      </c>
      <c r="AH25" s="39">
        <f t="shared" si="62"/>
        <v>0</v>
      </c>
      <c r="AI25" s="39">
        <f t="shared" si="62"/>
        <v>0</v>
      </c>
      <c r="AJ25" s="39">
        <f t="shared" si="62"/>
        <v>0</v>
      </c>
      <c r="AK25" s="39">
        <f t="shared" si="62"/>
        <v>0</v>
      </c>
      <c r="AL25" s="39">
        <f t="shared" si="62"/>
        <v>0</v>
      </c>
      <c r="AM25" s="39">
        <f t="shared" si="7"/>
        <v>323733000</v>
      </c>
      <c r="AN25" s="39">
        <v>323733000</v>
      </c>
      <c r="AO25" s="39">
        <f t="shared" ref="AO25:AU25" si="63">SUM(AO26:AO29)</f>
        <v>0</v>
      </c>
      <c r="AP25" s="39">
        <f t="shared" si="63"/>
        <v>0</v>
      </c>
      <c r="AQ25" s="39">
        <f t="shared" si="63"/>
        <v>0</v>
      </c>
      <c r="AR25" s="39">
        <f t="shared" si="63"/>
        <v>0</v>
      </c>
      <c r="AS25" s="39">
        <f t="shared" si="63"/>
        <v>0</v>
      </c>
      <c r="AT25" s="39">
        <f t="shared" si="63"/>
        <v>0</v>
      </c>
      <c r="AU25" s="39">
        <f t="shared" si="63"/>
        <v>0</v>
      </c>
      <c r="AV25" s="39">
        <f t="shared" si="9"/>
        <v>323733000</v>
      </c>
      <c r="AW25" s="39">
        <f>323733000+4800000</f>
        <v>328533000</v>
      </c>
      <c r="AX25" s="39">
        <f t="shared" ref="AX25:BD25" si="64">SUM(AX26:AX29)</f>
        <v>0</v>
      </c>
      <c r="AY25" s="39">
        <f t="shared" si="64"/>
        <v>0</v>
      </c>
      <c r="AZ25" s="39">
        <f t="shared" si="64"/>
        <v>0</v>
      </c>
      <c r="BA25" s="39">
        <f t="shared" si="64"/>
        <v>0</v>
      </c>
      <c r="BB25" s="39">
        <f t="shared" si="64"/>
        <v>0</v>
      </c>
      <c r="BC25" s="39">
        <f t="shared" si="64"/>
        <v>0</v>
      </c>
      <c r="BD25" s="39">
        <f t="shared" si="64"/>
        <v>0</v>
      </c>
      <c r="BE25" s="39">
        <f t="shared" si="11"/>
        <v>328533000</v>
      </c>
      <c r="BF25" s="39">
        <f>323733000+4800000</f>
        <v>328533000</v>
      </c>
      <c r="BG25" s="39">
        <f t="shared" ref="BG25:BM25" si="65">SUM(BG26:BG29)</f>
        <v>0</v>
      </c>
      <c r="BH25" s="39">
        <f t="shared" si="65"/>
        <v>0</v>
      </c>
      <c r="BI25" s="39">
        <f t="shared" si="65"/>
        <v>0</v>
      </c>
      <c r="BJ25" s="39">
        <f t="shared" si="65"/>
        <v>0</v>
      </c>
      <c r="BK25" s="39">
        <f t="shared" si="65"/>
        <v>0</v>
      </c>
      <c r="BL25" s="39">
        <f t="shared" si="65"/>
        <v>0</v>
      </c>
      <c r="BM25" s="39">
        <f t="shared" si="65"/>
        <v>0</v>
      </c>
      <c r="BN25" s="39">
        <f t="shared" si="13"/>
        <v>328533000</v>
      </c>
      <c r="BO25" s="39">
        <f>323733000+4800000+81400000</f>
        <v>409933000</v>
      </c>
      <c r="BP25" s="39">
        <f t="shared" ref="BP25:BV25" si="66">SUM(BP26:BP29)</f>
        <v>0</v>
      </c>
      <c r="BQ25" s="39">
        <f t="shared" si="66"/>
        <v>0</v>
      </c>
      <c r="BR25" s="39">
        <f t="shared" si="66"/>
        <v>0</v>
      </c>
      <c r="BS25" s="39">
        <f t="shared" si="66"/>
        <v>0</v>
      </c>
      <c r="BT25" s="39">
        <f t="shared" si="66"/>
        <v>0</v>
      </c>
      <c r="BU25" s="39">
        <f t="shared" si="66"/>
        <v>0</v>
      </c>
      <c r="BV25" s="39">
        <f t="shared" si="66"/>
        <v>0</v>
      </c>
      <c r="BW25" s="39">
        <f t="shared" si="15"/>
        <v>409933000</v>
      </c>
      <c r="BX25" s="39">
        <f>BW25</f>
        <v>409933000</v>
      </c>
      <c r="BY25" s="39">
        <f t="shared" si="45"/>
        <v>0</v>
      </c>
      <c r="BZ25" s="39"/>
    </row>
    <row r="26" spans="1:78" ht="15.75" hidden="1" outlineLevel="4" thickBot="1" x14ac:dyDescent="0.25">
      <c r="A26" s="41"/>
      <c r="B26" s="42">
        <f t="shared" si="38"/>
        <v>0</v>
      </c>
      <c r="C26" s="43"/>
      <c r="D26" s="43"/>
      <c r="E26" s="43"/>
      <c r="F26" s="43"/>
      <c r="G26" s="43">
        <f t="shared" si="1"/>
        <v>0</v>
      </c>
      <c r="H26" s="44" t="s">
        <v>90</v>
      </c>
      <c r="I26" s="45">
        <v>42</v>
      </c>
      <c r="J26" s="46">
        <v>75000000</v>
      </c>
      <c r="K26" s="46"/>
      <c r="L26" s="46"/>
      <c r="M26" s="46"/>
      <c r="N26" s="46"/>
      <c r="O26" s="46">
        <f t="shared" si="2"/>
        <v>75000000</v>
      </c>
      <c r="P26" s="47">
        <f t="shared" si="3"/>
        <v>75000000</v>
      </c>
      <c r="Q26" s="45">
        <v>0</v>
      </c>
      <c r="R26" s="46">
        <v>0</v>
      </c>
      <c r="S26" s="46"/>
      <c r="T26" s="46"/>
      <c r="U26" s="46"/>
      <c r="V26" s="46"/>
      <c r="W26" s="46">
        <f t="shared" si="4"/>
        <v>0</v>
      </c>
      <c r="X26" s="45"/>
      <c r="Y26" s="46"/>
      <c r="Z26" s="46"/>
      <c r="AA26" s="46"/>
      <c r="AB26" s="46"/>
      <c r="AC26" s="46"/>
      <c r="AD26" s="46">
        <f t="shared" si="5"/>
        <v>0</v>
      </c>
      <c r="AE26" s="46"/>
      <c r="AF26" s="46"/>
      <c r="AG26" s="46"/>
      <c r="AH26" s="46"/>
      <c r="AI26" s="46"/>
      <c r="AJ26" s="46"/>
      <c r="AK26" s="46"/>
      <c r="AL26" s="46"/>
      <c r="AM26" s="46">
        <f t="shared" si="7"/>
        <v>0</v>
      </c>
      <c r="AN26" s="46"/>
      <c r="AO26" s="46"/>
      <c r="AP26" s="46"/>
      <c r="AQ26" s="46"/>
      <c r="AR26" s="46"/>
      <c r="AS26" s="46"/>
      <c r="AT26" s="46"/>
      <c r="AU26" s="46"/>
      <c r="AV26" s="46">
        <f t="shared" si="9"/>
        <v>0</v>
      </c>
      <c r="AW26" s="46"/>
      <c r="AX26" s="46"/>
      <c r="AY26" s="46"/>
      <c r="AZ26" s="46"/>
      <c r="BA26" s="46"/>
      <c r="BB26" s="46"/>
      <c r="BC26" s="46"/>
      <c r="BD26" s="46"/>
      <c r="BE26" s="46">
        <f t="shared" si="11"/>
        <v>0</v>
      </c>
      <c r="BF26" s="46"/>
      <c r="BG26" s="46"/>
      <c r="BH26" s="46"/>
      <c r="BI26" s="46"/>
      <c r="BJ26" s="46"/>
      <c r="BK26" s="46"/>
      <c r="BL26" s="46"/>
      <c r="BM26" s="46"/>
      <c r="BN26" s="46">
        <f t="shared" si="13"/>
        <v>0</v>
      </c>
      <c r="BO26" s="46"/>
      <c r="BP26" s="46"/>
      <c r="BQ26" s="46"/>
      <c r="BR26" s="46"/>
      <c r="BS26" s="46"/>
      <c r="BT26" s="46"/>
      <c r="BU26" s="46"/>
      <c r="BV26" s="46"/>
      <c r="BW26" s="46">
        <f t="shared" si="15"/>
        <v>0</v>
      </c>
      <c r="BX26" s="46"/>
      <c r="BY26" s="46">
        <f t="shared" si="45"/>
        <v>0</v>
      </c>
      <c r="BZ26" s="46"/>
    </row>
    <row r="27" spans="1:78" ht="15.75" hidden="1" outlineLevel="4" thickBot="1" x14ac:dyDescent="0.25">
      <c r="A27" s="41"/>
      <c r="B27" s="42">
        <f t="shared" si="38"/>
        <v>0</v>
      </c>
      <c r="C27" s="43"/>
      <c r="D27" s="43"/>
      <c r="E27" s="43"/>
      <c r="F27" s="43"/>
      <c r="G27" s="43">
        <f t="shared" si="1"/>
        <v>0</v>
      </c>
      <c r="H27" s="44" t="s">
        <v>121</v>
      </c>
      <c r="I27" s="45">
        <v>1</v>
      </c>
      <c r="J27" s="46">
        <v>30000000</v>
      </c>
      <c r="K27" s="46"/>
      <c r="L27" s="46"/>
      <c r="M27" s="46"/>
      <c r="N27" s="46"/>
      <c r="O27" s="46">
        <f t="shared" si="2"/>
        <v>30000000</v>
      </c>
      <c r="P27" s="47">
        <f t="shared" si="3"/>
        <v>30000000</v>
      </c>
      <c r="Q27" s="45">
        <v>1</v>
      </c>
      <c r="R27" s="46">
        <f>20000000-5000000</f>
        <v>15000000</v>
      </c>
      <c r="S27" s="46"/>
      <c r="T27" s="46"/>
      <c r="U27" s="46"/>
      <c r="V27" s="46"/>
      <c r="W27" s="46">
        <f t="shared" si="4"/>
        <v>15000000</v>
      </c>
      <c r="X27" s="45"/>
      <c r="Y27" s="46"/>
      <c r="Z27" s="46"/>
      <c r="AA27" s="46"/>
      <c r="AB27" s="46"/>
      <c r="AC27" s="46"/>
      <c r="AD27" s="46">
        <f t="shared" si="5"/>
        <v>0</v>
      </c>
      <c r="AE27" s="46"/>
      <c r="AF27" s="46"/>
      <c r="AG27" s="46"/>
      <c r="AH27" s="46"/>
      <c r="AI27" s="46"/>
      <c r="AJ27" s="46"/>
      <c r="AK27" s="46"/>
      <c r="AL27" s="46"/>
      <c r="AM27" s="46">
        <f t="shared" si="7"/>
        <v>0</v>
      </c>
      <c r="AN27" s="46"/>
      <c r="AO27" s="46"/>
      <c r="AP27" s="46"/>
      <c r="AQ27" s="46"/>
      <c r="AR27" s="46"/>
      <c r="AS27" s="46"/>
      <c r="AT27" s="46"/>
      <c r="AU27" s="46"/>
      <c r="AV27" s="46">
        <f t="shared" si="9"/>
        <v>0</v>
      </c>
      <c r="AW27" s="46"/>
      <c r="AX27" s="46"/>
      <c r="AY27" s="46"/>
      <c r="AZ27" s="46"/>
      <c r="BA27" s="46"/>
      <c r="BB27" s="46"/>
      <c r="BC27" s="46"/>
      <c r="BD27" s="46"/>
      <c r="BE27" s="46">
        <f t="shared" si="11"/>
        <v>0</v>
      </c>
      <c r="BF27" s="46"/>
      <c r="BG27" s="46"/>
      <c r="BH27" s="46"/>
      <c r="BI27" s="46"/>
      <c r="BJ27" s="46"/>
      <c r="BK27" s="46"/>
      <c r="BL27" s="46"/>
      <c r="BM27" s="46"/>
      <c r="BN27" s="46">
        <f t="shared" si="13"/>
        <v>0</v>
      </c>
      <c r="BO27" s="46"/>
      <c r="BP27" s="46"/>
      <c r="BQ27" s="46"/>
      <c r="BR27" s="46"/>
      <c r="BS27" s="46"/>
      <c r="BT27" s="46"/>
      <c r="BU27" s="46"/>
      <c r="BV27" s="46"/>
      <c r="BW27" s="46">
        <f t="shared" si="15"/>
        <v>0</v>
      </c>
      <c r="BX27" s="46"/>
      <c r="BY27" s="46">
        <f t="shared" si="45"/>
        <v>0</v>
      </c>
      <c r="BZ27" s="46"/>
    </row>
    <row r="28" spans="1:78" ht="15.75" hidden="1" outlineLevel="4" thickBot="1" x14ac:dyDescent="0.25">
      <c r="A28" s="41"/>
      <c r="B28" s="42">
        <f t="shared" si="38"/>
        <v>0</v>
      </c>
      <c r="C28" s="43"/>
      <c r="D28" s="43"/>
      <c r="E28" s="43"/>
      <c r="F28" s="43"/>
      <c r="G28" s="43">
        <f t="shared" si="1"/>
        <v>0</v>
      </c>
      <c r="H28" s="44" t="s">
        <v>122</v>
      </c>
      <c r="I28" s="45">
        <v>144</v>
      </c>
      <c r="J28" s="46">
        <v>193572000</v>
      </c>
      <c r="K28" s="46"/>
      <c r="L28" s="46"/>
      <c r="M28" s="46"/>
      <c r="N28" s="46"/>
      <c r="O28" s="46">
        <f t="shared" si="2"/>
        <v>193572000</v>
      </c>
      <c r="P28" s="47">
        <f t="shared" si="3"/>
        <v>193572000</v>
      </c>
      <c r="Q28" s="45">
        <v>155</v>
      </c>
      <c r="R28" s="46">
        <f>258733000-25000000</f>
        <v>233733000</v>
      </c>
      <c r="S28" s="46"/>
      <c r="T28" s="46"/>
      <c r="U28" s="46"/>
      <c r="V28" s="46"/>
      <c r="W28" s="46">
        <f t="shared" si="4"/>
        <v>233733000</v>
      </c>
      <c r="X28" s="45"/>
      <c r="Y28" s="46"/>
      <c r="Z28" s="46"/>
      <c r="AA28" s="46"/>
      <c r="AB28" s="46"/>
      <c r="AC28" s="46"/>
      <c r="AD28" s="46">
        <f t="shared" si="5"/>
        <v>0</v>
      </c>
      <c r="AE28" s="46"/>
      <c r="AF28" s="46"/>
      <c r="AG28" s="46"/>
      <c r="AH28" s="46"/>
      <c r="AI28" s="46"/>
      <c r="AJ28" s="46"/>
      <c r="AK28" s="46"/>
      <c r="AL28" s="46"/>
      <c r="AM28" s="46">
        <f t="shared" si="7"/>
        <v>0</v>
      </c>
      <c r="AN28" s="46"/>
      <c r="AO28" s="46"/>
      <c r="AP28" s="46"/>
      <c r="AQ28" s="46"/>
      <c r="AR28" s="46"/>
      <c r="AS28" s="46"/>
      <c r="AT28" s="46"/>
      <c r="AU28" s="46"/>
      <c r="AV28" s="46">
        <f t="shared" si="9"/>
        <v>0</v>
      </c>
      <c r="AW28" s="46"/>
      <c r="AX28" s="46"/>
      <c r="AY28" s="46"/>
      <c r="AZ28" s="46"/>
      <c r="BA28" s="46"/>
      <c r="BB28" s="46"/>
      <c r="BC28" s="46"/>
      <c r="BD28" s="46"/>
      <c r="BE28" s="46">
        <f t="shared" si="11"/>
        <v>0</v>
      </c>
      <c r="BF28" s="46"/>
      <c r="BG28" s="46"/>
      <c r="BH28" s="46"/>
      <c r="BI28" s="46"/>
      <c r="BJ28" s="46"/>
      <c r="BK28" s="46"/>
      <c r="BL28" s="46"/>
      <c r="BM28" s="46"/>
      <c r="BN28" s="46">
        <f t="shared" si="13"/>
        <v>0</v>
      </c>
      <c r="BO28" s="46"/>
      <c r="BP28" s="46"/>
      <c r="BQ28" s="46"/>
      <c r="BR28" s="46"/>
      <c r="BS28" s="46"/>
      <c r="BT28" s="46"/>
      <c r="BU28" s="46"/>
      <c r="BV28" s="46"/>
      <c r="BW28" s="46">
        <f t="shared" si="15"/>
        <v>0</v>
      </c>
      <c r="BX28" s="46"/>
      <c r="BY28" s="46">
        <f t="shared" si="45"/>
        <v>0</v>
      </c>
      <c r="BZ28" s="46"/>
    </row>
    <row r="29" spans="1:78" ht="15.75" hidden="1" outlineLevel="4" thickBot="1" x14ac:dyDescent="0.25">
      <c r="A29" s="41"/>
      <c r="B29" s="42">
        <f t="shared" si="38"/>
        <v>0</v>
      </c>
      <c r="C29" s="43"/>
      <c r="D29" s="43"/>
      <c r="E29" s="43"/>
      <c r="F29" s="43"/>
      <c r="G29" s="43">
        <f t="shared" si="1"/>
        <v>0</v>
      </c>
      <c r="H29" s="44" t="s">
        <v>26</v>
      </c>
      <c r="I29" s="45">
        <v>2</v>
      </c>
      <c r="J29" s="46">
        <v>51500000</v>
      </c>
      <c r="K29" s="46"/>
      <c r="L29" s="46"/>
      <c r="M29" s="46"/>
      <c r="N29" s="46"/>
      <c r="O29" s="46">
        <f t="shared" si="2"/>
        <v>51500000</v>
      </c>
      <c r="P29" s="47">
        <f t="shared" si="3"/>
        <v>51500000</v>
      </c>
      <c r="Q29" s="45">
        <f>2-1</f>
        <v>1</v>
      </c>
      <c r="R29" s="46">
        <f>45000000+30000000</f>
        <v>75000000</v>
      </c>
      <c r="S29" s="46"/>
      <c r="T29" s="46"/>
      <c r="U29" s="46"/>
      <c r="V29" s="46"/>
      <c r="W29" s="46">
        <f t="shared" si="4"/>
        <v>75000000</v>
      </c>
      <c r="X29" s="45"/>
      <c r="Y29" s="46"/>
      <c r="Z29" s="46"/>
      <c r="AA29" s="46"/>
      <c r="AB29" s="46"/>
      <c r="AC29" s="46"/>
      <c r="AD29" s="46">
        <f t="shared" si="5"/>
        <v>0</v>
      </c>
      <c r="AE29" s="46"/>
      <c r="AF29" s="46"/>
      <c r="AG29" s="46"/>
      <c r="AH29" s="46"/>
      <c r="AI29" s="46"/>
      <c r="AJ29" s="46"/>
      <c r="AK29" s="46"/>
      <c r="AL29" s="46"/>
      <c r="AM29" s="46">
        <f t="shared" si="7"/>
        <v>0</v>
      </c>
      <c r="AN29" s="46"/>
      <c r="AO29" s="46"/>
      <c r="AP29" s="46"/>
      <c r="AQ29" s="46"/>
      <c r="AR29" s="46"/>
      <c r="AS29" s="46"/>
      <c r="AT29" s="46"/>
      <c r="AU29" s="46"/>
      <c r="AV29" s="46">
        <f t="shared" si="9"/>
        <v>0</v>
      </c>
      <c r="AW29" s="46"/>
      <c r="AX29" s="46"/>
      <c r="AY29" s="46"/>
      <c r="AZ29" s="46"/>
      <c r="BA29" s="46"/>
      <c r="BB29" s="46"/>
      <c r="BC29" s="46"/>
      <c r="BD29" s="46"/>
      <c r="BE29" s="46">
        <f t="shared" si="11"/>
        <v>0</v>
      </c>
      <c r="BF29" s="46"/>
      <c r="BG29" s="46"/>
      <c r="BH29" s="46"/>
      <c r="BI29" s="46"/>
      <c r="BJ29" s="46"/>
      <c r="BK29" s="46"/>
      <c r="BL29" s="46"/>
      <c r="BM29" s="46"/>
      <c r="BN29" s="46">
        <f t="shared" si="13"/>
        <v>0</v>
      </c>
      <c r="BO29" s="46"/>
      <c r="BP29" s="46"/>
      <c r="BQ29" s="46"/>
      <c r="BR29" s="46"/>
      <c r="BS29" s="46"/>
      <c r="BT29" s="46"/>
      <c r="BU29" s="46"/>
      <c r="BV29" s="46"/>
      <c r="BW29" s="46">
        <f t="shared" si="15"/>
        <v>0</v>
      </c>
      <c r="BX29" s="46"/>
      <c r="BY29" s="46">
        <f t="shared" si="45"/>
        <v>0</v>
      </c>
      <c r="BZ29" s="46"/>
    </row>
    <row r="30" spans="1:78" ht="48" outlineLevel="2" thickBot="1" x14ac:dyDescent="0.25">
      <c r="A30" s="27" t="s">
        <v>123</v>
      </c>
      <c r="B30" s="28">
        <f t="shared" si="38"/>
        <v>12</v>
      </c>
      <c r="C30" s="52" t="s">
        <v>124</v>
      </c>
      <c r="D30" s="29">
        <f>SUM(D31,D35)</f>
        <v>739099000</v>
      </c>
      <c r="E30" s="29">
        <f>SUM(E31,E35)</f>
        <v>0</v>
      </c>
      <c r="F30" s="30"/>
      <c r="G30" s="29">
        <f t="shared" si="1"/>
        <v>739099000</v>
      </c>
      <c r="H30" s="59"/>
      <c r="I30" s="31"/>
      <c r="J30" s="29">
        <f>SUM(J31,J35)</f>
        <v>739659000</v>
      </c>
      <c r="K30" s="29">
        <f>SUM(K31,K35)</f>
        <v>0</v>
      </c>
      <c r="L30" s="29">
        <f>SUM(L31,L35)</f>
        <v>0</v>
      </c>
      <c r="M30" s="29">
        <f>SUM(M31,M35)</f>
        <v>0</v>
      </c>
      <c r="N30" s="29">
        <f>SUM(N31,N35)</f>
        <v>0</v>
      </c>
      <c r="O30" s="29">
        <f t="shared" si="2"/>
        <v>739659000</v>
      </c>
      <c r="P30" s="32">
        <f t="shared" si="3"/>
        <v>560000</v>
      </c>
      <c r="Q30" s="31"/>
      <c r="R30" s="29">
        <f>SUM(R31,R35)</f>
        <v>351000000</v>
      </c>
      <c r="S30" s="29">
        <f>SUM(S31,S35)</f>
        <v>0</v>
      </c>
      <c r="T30" s="29">
        <f>SUM(T31,T35)</f>
        <v>0</v>
      </c>
      <c r="U30" s="29">
        <f>SUM(U31,U35)</f>
        <v>0</v>
      </c>
      <c r="V30" s="29">
        <f>SUM(V31,V35)</f>
        <v>0</v>
      </c>
      <c r="W30" s="29">
        <f t="shared" si="4"/>
        <v>351000000</v>
      </c>
      <c r="X30" s="31"/>
      <c r="Y30" s="29">
        <f>SUM(Y31,Y35)</f>
        <v>350000000</v>
      </c>
      <c r="Z30" s="29">
        <f>SUM(Z31,Z35)</f>
        <v>0</v>
      </c>
      <c r="AA30" s="29">
        <f>SUM(AA31,AA35)</f>
        <v>0</v>
      </c>
      <c r="AB30" s="29">
        <f>SUM(AB31,AB35)</f>
        <v>0</v>
      </c>
      <c r="AC30" s="29">
        <f>SUM(AC31,AC35)</f>
        <v>0</v>
      </c>
      <c r="AD30" s="29">
        <f t="shared" si="5"/>
        <v>350000000</v>
      </c>
      <c r="AE30" s="29">
        <f t="shared" ref="AE30:AL30" si="67">SUM(AE31,AE35)</f>
        <v>350000000</v>
      </c>
      <c r="AF30" s="29">
        <f t="shared" si="67"/>
        <v>0</v>
      </c>
      <c r="AG30" s="29">
        <f t="shared" si="67"/>
        <v>0</v>
      </c>
      <c r="AH30" s="29">
        <f t="shared" si="67"/>
        <v>0</v>
      </c>
      <c r="AI30" s="29">
        <f t="shared" si="67"/>
        <v>0</v>
      </c>
      <c r="AJ30" s="29">
        <f t="shared" si="67"/>
        <v>0</v>
      </c>
      <c r="AK30" s="29">
        <f t="shared" si="67"/>
        <v>0</v>
      </c>
      <c r="AL30" s="29">
        <f t="shared" si="67"/>
        <v>0</v>
      </c>
      <c r="AM30" s="29">
        <f t="shared" si="7"/>
        <v>350000000</v>
      </c>
      <c r="AN30" s="29">
        <f t="shared" ref="AN30:AU30" si="68">SUM(AN31,AN35)</f>
        <v>350000000</v>
      </c>
      <c r="AO30" s="29">
        <f t="shared" si="68"/>
        <v>0</v>
      </c>
      <c r="AP30" s="29">
        <f t="shared" si="68"/>
        <v>0</v>
      </c>
      <c r="AQ30" s="29">
        <f t="shared" si="68"/>
        <v>0</v>
      </c>
      <c r="AR30" s="29">
        <f t="shared" si="68"/>
        <v>0</v>
      </c>
      <c r="AS30" s="29">
        <f t="shared" si="68"/>
        <v>0</v>
      </c>
      <c r="AT30" s="29">
        <f t="shared" si="68"/>
        <v>0</v>
      </c>
      <c r="AU30" s="29">
        <f t="shared" si="68"/>
        <v>0</v>
      </c>
      <c r="AV30" s="29">
        <f t="shared" si="9"/>
        <v>350000000</v>
      </c>
      <c r="AW30" s="29">
        <f t="shared" ref="AW30:BD30" si="69">SUM(AW31,AW35)</f>
        <v>357200000</v>
      </c>
      <c r="AX30" s="29">
        <f t="shared" si="69"/>
        <v>0</v>
      </c>
      <c r="AY30" s="29">
        <f t="shared" si="69"/>
        <v>0</v>
      </c>
      <c r="AZ30" s="29">
        <f t="shared" si="69"/>
        <v>0</v>
      </c>
      <c r="BA30" s="29">
        <f t="shared" si="69"/>
        <v>0</v>
      </c>
      <c r="BB30" s="29">
        <f t="shared" si="69"/>
        <v>0</v>
      </c>
      <c r="BC30" s="29">
        <f t="shared" si="69"/>
        <v>0</v>
      </c>
      <c r="BD30" s="29">
        <f t="shared" si="69"/>
        <v>0</v>
      </c>
      <c r="BE30" s="29">
        <f t="shared" si="11"/>
        <v>357200000</v>
      </c>
      <c r="BF30" s="29">
        <f t="shared" ref="BF30:BM30" si="70">SUM(BF31,BF35)</f>
        <v>357200000</v>
      </c>
      <c r="BG30" s="29">
        <f t="shared" si="70"/>
        <v>0</v>
      </c>
      <c r="BH30" s="29">
        <f t="shared" si="70"/>
        <v>0</v>
      </c>
      <c r="BI30" s="29">
        <f t="shared" si="70"/>
        <v>0</v>
      </c>
      <c r="BJ30" s="29">
        <f t="shared" si="70"/>
        <v>0</v>
      </c>
      <c r="BK30" s="29">
        <f t="shared" si="70"/>
        <v>0</v>
      </c>
      <c r="BL30" s="29">
        <f t="shared" si="70"/>
        <v>0</v>
      </c>
      <c r="BM30" s="29">
        <f t="shared" si="70"/>
        <v>0</v>
      </c>
      <c r="BN30" s="29">
        <f t="shared" si="13"/>
        <v>357200000</v>
      </c>
      <c r="BO30" s="29">
        <f t="shared" ref="BO30:BV30" si="71">SUM(BO31,BO35)</f>
        <v>357200000</v>
      </c>
      <c r="BP30" s="29">
        <f t="shared" si="71"/>
        <v>0</v>
      </c>
      <c r="BQ30" s="29">
        <f t="shared" si="71"/>
        <v>0</v>
      </c>
      <c r="BR30" s="29">
        <f t="shared" si="71"/>
        <v>0</v>
      </c>
      <c r="BS30" s="29">
        <f t="shared" si="71"/>
        <v>0</v>
      </c>
      <c r="BT30" s="29">
        <f t="shared" si="71"/>
        <v>0</v>
      </c>
      <c r="BU30" s="29">
        <f t="shared" si="71"/>
        <v>0</v>
      </c>
      <c r="BV30" s="29">
        <f t="shared" si="71"/>
        <v>0</v>
      </c>
      <c r="BW30" s="29">
        <f t="shared" si="15"/>
        <v>357200000</v>
      </c>
      <c r="BX30" s="29">
        <f t="shared" ref="BX30" si="72">SUM(BX31,BX35)</f>
        <v>357200000</v>
      </c>
      <c r="BY30" s="29">
        <f t="shared" si="45"/>
        <v>0</v>
      </c>
      <c r="BZ30" s="29"/>
    </row>
    <row r="31" spans="1:78" ht="48" outlineLevel="3" collapsed="1" thickBot="1" x14ac:dyDescent="0.25">
      <c r="A31" s="33" t="s">
        <v>125</v>
      </c>
      <c r="B31" s="34">
        <f t="shared" si="38"/>
        <v>15</v>
      </c>
      <c r="C31" s="35" t="s">
        <v>126</v>
      </c>
      <c r="D31" s="48">
        <v>464530000</v>
      </c>
      <c r="E31" s="48"/>
      <c r="F31" s="49"/>
      <c r="G31" s="48">
        <f t="shared" si="1"/>
        <v>464530000</v>
      </c>
      <c r="H31" s="37"/>
      <c r="I31" s="38"/>
      <c r="J31" s="39">
        <f>SUM(J32:J34)</f>
        <v>464530000</v>
      </c>
      <c r="K31" s="39">
        <f>SUM(K32:K34)</f>
        <v>0</v>
      </c>
      <c r="L31" s="39">
        <f>SUM(L32:L34)</f>
        <v>0</v>
      </c>
      <c r="M31" s="39">
        <f>SUM(M32:M34)</f>
        <v>0</v>
      </c>
      <c r="N31" s="39">
        <f>SUM(N32:N34)</f>
        <v>0</v>
      </c>
      <c r="O31" s="39">
        <f t="shared" si="2"/>
        <v>464530000</v>
      </c>
      <c r="P31" s="40">
        <f t="shared" si="3"/>
        <v>0</v>
      </c>
      <c r="Q31" s="38"/>
      <c r="R31" s="39">
        <f>SUM(R32:R34)</f>
        <v>66000000</v>
      </c>
      <c r="S31" s="39">
        <f>SUM(S32:S34)</f>
        <v>0</v>
      </c>
      <c r="T31" s="39">
        <f>SUM(T32:T34)</f>
        <v>0</v>
      </c>
      <c r="U31" s="39">
        <f>SUM(U32:U34)</f>
        <v>0</v>
      </c>
      <c r="V31" s="39">
        <f>SUM(V32:V34)</f>
        <v>0</v>
      </c>
      <c r="W31" s="39">
        <f t="shared" si="4"/>
        <v>66000000</v>
      </c>
      <c r="X31" s="38"/>
      <c r="Y31" s="39">
        <v>65000000</v>
      </c>
      <c r="Z31" s="39">
        <f>SUM(Z32:Z34)</f>
        <v>0</v>
      </c>
      <c r="AA31" s="39">
        <f>SUM(AA32:AA34)</f>
        <v>0</v>
      </c>
      <c r="AB31" s="39">
        <f>SUM(AB32:AB34)</f>
        <v>0</v>
      </c>
      <c r="AC31" s="39">
        <f>SUM(AC32:AC34)</f>
        <v>0</v>
      </c>
      <c r="AD31" s="39">
        <f t="shared" si="5"/>
        <v>65000000</v>
      </c>
      <c r="AE31" s="39">
        <v>65000000</v>
      </c>
      <c r="AF31" s="39">
        <f t="shared" ref="AF31:AL31" si="73">SUM(AF32:AF34)</f>
        <v>0</v>
      </c>
      <c r="AG31" s="39">
        <f t="shared" si="73"/>
        <v>0</v>
      </c>
      <c r="AH31" s="39">
        <f t="shared" si="73"/>
        <v>0</v>
      </c>
      <c r="AI31" s="39">
        <f t="shared" si="73"/>
        <v>0</v>
      </c>
      <c r="AJ31" s="39">
        <f t="shared" si="73"/>
        <v>0</v>
      </c>
      <c r="AK31" s="39">
        <f t="shared" si="73"/>
        <v>0</v>
      </c>
      <c r="AL31" s="39">
        <f t="shared" si="73"/>
        <v>0</v>
      </c>
      <c r="AM31" s="39">
        <f t="shared" si="7"/>
        <v>65000000</v>
      </c>
      <c r="AN31" s="39">
        <v>65000000</v>
      </c>
      <c r="AO31" s="39">
        <f t="shared" ref="AO31:AU31" si="74">SUM(AO32:AO34)</f>
        <v>0</v>
      </c>
      <c r="AP31" s="39">
        <f t="shared" si="74"/>
        <v>0</v>
      </c>
      <c r="AQ31" s="39">
        <f t="shared" si="74"/>
        <v>0</v>
      </c>
      <c r="AR31" s="39">
        <f t="shared" si="74"/>
        <v>0</v>
      </c>
      <c r="AS31" s="39">
        <f t="shared" si="74"/>
        <v>0</v>
      </c>
      <c r="AT31" s="39">
        <f t="shared" si="74"/>
        <v>0</v>
      </c>
      <c r="AU31" s="39">
        <f t="shared" si="74"/>
        <v>0</v>
      </c>
      <c r="AV31" s="39">
        <f t="shared" si="9"/>
        <v>65000000</v>
      </c>
      <c r="AW31" s="39">
        <v>65000000</v>
      </c>
      <c r="AX31" s="39">
        <f t="shared" ref="AX31:BD31" si="75">SUM(AX32:AX34)</f>
        <v>0</v>
      </c>
      <c r="AY31" s="39">
        <f t="shared" si="75"/>
        <v>0</v>
      </c>
      <c r="AZ31" s="39">
        <f t="shared" si="75"/>
        <v>0</v>
      </c>
      <c r="BA31" s="39">
        <f t="shared" si="75"/>
        <v>0</v>
      </c>
      <c r="BB31" s="39">
        <f t="shared" si="75"/>
        <v>0</v>
      </c>
      <c r="BC31" s="39">
        <f t="shared" si="75"/>
        <v>0</v>
      </c>
      <c r="BD31" s="39">
        <f t="shared" si="75"/>
        <v>0</v>
      </c>
      <c r="BE31" s="39">
        <f t="shared" si="11"/>
        <v>65000000</v>
      </c>
      <c r="BF31" s="39">
        <v>65000000</v>
      </c>
      <c r="BG31" s="39">
        <f t="shared" ref="BG31:BM31" si="76">SUM(BG32:BG34)</f>
        <v>0</v>
      </c>
      <c r="BH31" s="39">
        <f t="shared" si="76"/>
        <v>0</v>
      </c>
      <c r="BI31" s="39">
        <f t="shared" si="76"/>
        <v>0</v>
      </c>
      <c r="BJ31" s="39">
        <f t="shared" si="76"/>
        <v>0</v>
      </c>
      <c r="BK31" s="39">
        <f t="shared" si="76"/>
        <v>0</v>
      </c>
      <c r="BL31" s="39">
        <f t="shared" si="76"/>
        <v>0</v>
      </c>
      <c r="BM31" s="39">
        <f t="shared" si="76"/>
        <v>0</v>
      </c>
      <c r="BN31" s="39">
        <f t="shared" si="13"/>
        <v>65000000</v>
      </c>
      <c r="BO31" s="39">
        <v>65000000</v>
      </c>
      <c r="BP31" s="39">
        <f t="shared" ref="BP31:BV31" si="77">SUM(BP32:BP34)</f>
        <v>0</v>
      </c>
      <c r="BQ31" s="39">
        <f t="shared" si="77"/>
        <v>0</v>
      </c>
      <c r="BR31" s="39">
        <f t="shared" si="77"/>
        <v>0</v>
      </c>
      <c r="BS31" s="39">
        <f t="shared" si="77"/>
        <v>0</v>
      </c>
      <c r="BT31" s="39">
        <f t="shared" si="77"/>
        <v>0</v>
      </c>
      <c r="BU31" s="39">
        <f t="shared" si="77"/>
        <v>0</v>
      </c>
      <c r="BV31" s="39">
        <f t="shared" si="77"/>
        <v>0</v>
      </c>
      <c r="BW31" s="39">
        <f t="shared" si="15"/>
        <v>65000000</v>
      </c>
      <c r="BX31" s="39">
        <f>BW31</f>
        <v>65000000</v>
      </c>
      <c r="BY31" s="39">
        <f t="shared" si="45"/>
        <v>0</v>
      </c>
      <c r="BZ31" s="39"/>
    </row>
    <row r="32" spans="1:78" ht="15.75" hidden="1" outlineLevel="4" thickBot="1" x14ac:dyDescent="0.25">
      <c r="A32" s="41"/>
      <c r="B32" s="42">
        <f t="shared" si="38"/>
        <v>0</v>
      </c>
      <c r="C32" s="43"/>
      <c r="D32" s="43"/>
      <c r="E32" s="43"/>
      <c r="F32" s="43"/>
      <c r="G32" s="43">
        <f t="shared" si="1"/>
        <v>0</v>
      </c>
      <c r="H32" s="44" t="s">
        <v>30</v>
      </c>
      <c r="I32" s="45">
        <v>1</v>
      </c>
      <c r="J32" s="46">
        <f>D31-(J33+J34)</f>
        <v>23293000</v>
      </c>
      <c r="K32" s="46"/>
      <c r="L32" s="46"/>
      <c r="M32" s="46"/>
      <c r="N32" s="46"/>
      <c r="O32" s="46">
        <f t="shared" si="2"/>
        <v>23293000</v>
      </c>
      <c r="P32" s="47">
        <f t="shared" si="3"/>
        <v>23293000</v>
      </c>
      <c r="Q32" s="45">
        <v>1</v>
      </c>
      <c r="R32" s="46">
        <f>35000000-10000000</f>
        <v>25000000</v>
      </c>
      <c r="S32" s="46"/>
      <c r="T32" s="46"/>
      <c r="U32" s="46"/>
      <c r="V32" s="46"/>
      <c r="W32" s="46">
        <f t="shared" si="4"/>
        <v>25000000</v>
      </c>
      <c r="X32" s="45"/>
      <c r="Y32" s="46"/>
      <c r="Z32" s="46"/>
      <c r="AA32" s="46"/>
      <c r="AB32" s="46"/>
      <c r="AC32" s="46"/>
      <c r="AD32" s="46">
        <f t="shared" si="5"/>
        <v>0</v>
      </c>
      <c r="AE32" s="46"/>
      <c r="AF32" s="46"/>
      <c r="AG32" s="46"/>
      <c r="AH32" s="46"/>
      <c r="AI32" s="46"/>
      <c r="AJ32" s="46"/>
      <c r="AK32" s="46"/>
      <c r="AL32" s="46"/>
      <c r="AM32" s="46">
        <f t="shared" si="7"/>
        <v>0</v>
      </c>
      <c r="AN32" s="46"/>
      <c r="AO32" s="46"/>
      <c r="AP32" s="46"/>
      <c r="AQ32" s="46"/>
      <c r="AR32" s="46"/>
      <c r="AS32" s="46"/>
      <c r="AT32" s="46"/>
      <c r="AU32" s="46"/>
      <c r="AV32" s="46">
        <f t="shared" si="9"/>
        <v>0</v>
      </c>
      <c r="AW32" s="46"/>
      <c r="AX32" s="46"/>
      <c r="AY32" s="46"/>
      <c r="AZ32" s="46"/>
      <c r="BA32" s="46"/>
      <c r="BB32" s="46"/>
      <c r="BC32" s="46"/>
      <c r="BD32" s="46"/>
      <c r="BE32" s="46">
        <f t="shared" si="11"/>
        <v>0</v>
      </c>
      <c r="BF32" s="46"/>
      <c r="BG32" s="46"/>
      <c r="BH32" s="46"/>
      <c r="BI32" s="46"/>
      <c r="BJ32" s="46"/>
      <c r="BK32" s="46"/>
      <c r="BL32" s="46"/>
      <c r="BM32" s="46"/>
      <c r="BN32" s="46">
        <f t="shared" si="13"/>
        <v>0</v>
      </c>
      <c r="BO32" s="46"/>
      <c r="BP32" s="46"/>
      <c r="BQ32" s="46"/>
      <c r="BR32" s="46"/>
      <c r="BS32" s="46"/>
      <c r="BT32" s="46"/>
      <c r="BU32" s="46"/>
      <c r="BV32" s="46"/>
      <c r="BW32" s="46">
        <f t="shared" si="15"/>
        <v>0</v>
      </c>
      <c r="BX32" s="46"/>
      <c r="BY32" s="46">
        <f t="shared" si="45"/>
        <v>0</v>
      </c>
      <c r="BZ32" s="46"/>
    </row>
    <row r="33" spans="1:78" ht="15.75" hidden="1" outlineLevel="4" thickBot="1" x14ac:dyDescent="0.25">
      <c r="A33" s="41"/>
      <c r="B33" s="42"/>
      <c r="C33" s="43"/>
      <c r="D33" s="43"/>
      <c r="E33" s="43"/>
      <c r="F33" s="43"/>
      <c r="G33" s="43">
        <f t="shared" si="1"/>
        <v>0</v>
      </c>
      <c r="H33" s="44" t="s">
        <v>30</v>
      </c>
      <c r="I33" s="45">
        <v>1</v>
      </c>
      <c r="J33" s="46">
        <v>400422000</v>
      </c>
      <c r="K33" s="46"/>
      <c r="L33" s="46"/>
      <c r="M33" s="46"/>
      <c r="N33" s="46"/>
      <c r="O33" s="46">
        <f t="shared" si="2"/>
        <v>400422000</v>
      </c>
      <c r="P33" s="47">
        <f t="shared" si="3"/>
        <v>400422000</v>
      </c>
      <c r="Q33" s="45"/>
      <c r="R33" s="46"/>
      <c r="S33" s="46"/>
      <c r="T33" s="46"/>
      <c r="U33" s="46"/>
      <c r="V33" s="46"/>
      <c r="W33" s="46">
        <f t="shared" si="4"/>
        <v>0</v>
      </c>
      <c r="X33" s="45"/>
      <c r="Y33" s="46"/>
      <c r="Z33" s="46"/>
      <c r="AA33" s="46"/>
      <c r="AB33" s="46"/>
      <c r="AC33" s="46"/>
      <c r="AD33" s="46">
        <f t="shared" si="5"/>
        <v>0</v>
      </c>
      <c r="AE33" s="46"/>
      <c r="AF33" s="46"/>
      <c r="AG33" s="46"/>
      <c r="AH33" s="46"/>
      <c r="AI33" s="46"/>
      <c r="AJ33" s="46"/>
      <c r="AK33" s="46"/>
      <c r="AL33" s="46"/>
      <c r="AM33" s="46">
        <f t="shared" si="7"/>
        <v>0</v>
      </c>
      <c r="AN33" s="46"/>
      <c r="AO33" s="46"/>
      <c r="AP33" s="46"/>
      <c r="AQ33" s="46"/>
      <c r="AR33" s="46"/>
      <c r="AS33" s="46"/>
      <c r="AT33" s="46"/>
      <c r="AU33" s="46"/>
      <c r="AV33" s="46">
        <f t="shared" si="9"/>
        <v>0</v>
      </c>
      <c r="AW33" s="46"/>
      <c r="AX33" s="46"/>
      <c r="AY33" s="46"/>
      <c r="AZ33" s="46"/>
      <c r="BA33" s="46"/>
      <c r="BB33" s="46"/>
      <c r="BC33" s="46"/>
      <c r="BD33" s="46"/>
      <c r="BE33" s="46">
        <f t="shared" si="11"/>
        <v>0</v>
      </c>
      <c r="BF33" s="46"/>
      <c r="BG33" s="46"/>
      <c r="BH33" s="46"/>
      <c r="BI33" s="46"/>
      <c r="BJ33" s="46"/>
      <c r="BK33" s="46"/>
      <c r="BL33" s="46"/>
      <c r="BM33" s="46"/>
      <c r="BN33" s="46">
        <f t="shared" si="13"/>
        <v>0</v>
      </c>
      <c r="BO33" s="46"/>
      <c r="BP33" s="46"/>
      <c r="BQ33" s="46"/>
      <c r="BR33" s="46"/>
      <c r="BS33" s="46"/>
      <c r="BT33" s="46"/>
      <c r="BU33" s="46"/>
      <c r="BV33" s="46"/>
      <c r="BW33" s="46">
        <f t="shared" si="15"/>
        <v>0</v>
      </c>
      <c r="BX33" s="46"/>
      <c r="BY33" s="46">
        <f t="shared" si="45"/>
        <v>0</v>
      </c>
      <c r="BZ33" s="46"/>
    </row>
    <row r="34" spans="1:78" ht="15.75" hidden="1" outlineLevel="4" thickBot="1" x14ac:dyDescent="0.25">
      <c r="A34" s="41"/>
      <c r="B34" s="42">
        <f t="shared" si="38"/>
        <v>0</v>
      </c>
      <c r="C34" s="43"/>
      <c r="D34" s="43"/>
      <c r="E34" s="43"/>
      <c r="F34" s="43"/>
      <c r="G34" s="43">
        <f t="shared" si="1"/>
        <v>0</v>
      </c>
      <c r="H34" s="44" t="s">
        <v>30</v>
      </c>
      <c r="I34" s="45">
        <v>1</v>
      </c>
      <c r="J34" s="46">
        <v>40815000</v>
      </c>
      <c r="K34" s="46"/>
      <c r="L34" s="46"/>
      <c r="M34" s="46"/>
      <c r="N34" s="46"/>
      <c r="O34" s="46">
        <f t="shared" si="2"/>
        <v>40815000</v>
      </c>
      <c r="P34" s="47">
        <f t="shared" si="3"/>
        <v>40815000</v>
      </c>
      <c r="Q34" s="45">
        <v>1</v>
      </c>
      <c r="R34" s="46">
        <f>30000000+11000000</f>
        <v>41000000</v>
      </c>
      <c r="S34" s="46"/>
      <c r="T34" s="46"/>
      <c r="U34" s="46"/>
      <c r="V34" s="46"/>
      <c r="W34" s="46">
        <f t="shared" si="4"/>
        <v>41000000</v>
      </c>
      <c r="X34" s="45"/>
      <c r="Y34" s="46"/>
      <c r="Z34" s="46"/>
      <c r="AA34" s="46"/>
      <c r="AB34" s="46"/>
      <c r="AC34" s="46"/>
      <c r="AD34" s="46">
        <f t="shared" si="5"/>
        <v>0</v>
      </c>
      <c r="AE34" s="46"/>
      <c r="AF34" s="46"/>
      <c r="AG34" s="46"/>
      <c r="AH34" s="46"/>
      <c r="AI34" s="46"/>
      <c r="AJ34" s="46"/>
      <c r="AK34" s="46"/>
      <c r="AL34" s="46"/>
      <c r="AM34" s="46">
        <f t="shared" si="7"/>
        <v>0</v>
      </c>
      <c r="AN34" s="46"/>
      <c r="AO34" s="46"/>
      <c r="AP34" s="46"/>
      <c r="AQ34" s="46"/>
      <c r="AR34" s="46"/>
      <c r="AS34" s="46"/>
      <c r="AT34" s="46"/>
      <c r="AU34" s="46"/>
      <c r="AV34" s="46">
        <f t="shared" si="9"/>
        <v>0</v>
      </c>
      <c r="AW34" s="46"/>
      <c r="AX34" s="46"/>
      <c r="AY34" s="46"/>
      <c r="AZ34" s="46"/>
      <c r="BA34" s="46"/>
      <c r="BB34" s="46"/>
      <c r="BC34" s="46"/>
      <c r="BD34" s="46"/>
      <c r="BE34" s="46">
        <f t="shared" si="11"/>
        <v>0</v>
      </c>
      <c r="BF34" s="46"/>
      <c r="BG34" s="46"/>
      <c r="BH34" s="46"/>
      <c r="BI34" s="46"/>
      <c r="BJ34" s="46"/>
      <c r="BK34" s="46"/>
      <c r="BL34" s="46"/>
      <c r="BM34" s="46"/>
      <c r="BN34" s="46">
        <f t="shared" si="13"/>
        <v>0</v>
      </c>
      <c r="BO34" s="46"/>
      <c r="BP34" s="46"/>
      <c r="BQ34" s="46"/>
      <c r="BR34" s="46"/>
      <c r="BS34" s="46"/>
      <c r="BT34" s="46"/>
      <c r="BU34" s="46"/>
      <c r="BV34" s="46"/>
      <c r="BW34" s="46">
        <f t="shared" si="15"/>
        <v>0</v>
      </c>
      <c r="BX34" s="46"/>
      <c r="BY34" s="46">
        <f t="shared" si="45"/>
        <v>0</v>
      </c>
      <c r="BZ34" s="46"/>
    </row>
    <row r="35" spans="1:78" ht="32.25" outlineLevel="3" collapsed="1" thickBot="1" x14ac:dyDescent="0.25">
      <c r="A35" s="33" t="s">
        <v>127</v>
      </c>
      <c r="B35" s="34">
        <f t="shared" si="38"/>
        <v>15</v>
      </c>
      <c r="C35" s="35" t="s">
        <v>128</v>
      </c>
      <c r="D35" s="48">
        <v>274569000</v>
      </c>
      <c r="E35" s="48"/>
      <c r="F35" s="49"/>
      <c r="G35" s="48">
        <f t="shared" si="1"/>
        <v>274569000</v>
      </c>
      <c r="H35" s="37"/>
      <c r="I35" s="38"/>
      <c r="J35" s="39">
        <f>SUM(J36:J38)</f>
        <v>275129000</v>
      </c>
      <c r="K35" s="39">
        <f>SUM(K36:K38)</f>
        <v>0</v>
      </c>
      <c r="L35" s="39">
        <f>SUM(L36:L38)</f>
        <v>0</v>
      </c>
      <c r="M35" s="39">
        <f>SUM(M36:M38)</f>
        <v>0</v>
      </c>
      <c r="N35" s="39">
        <f>SUM(N36:N38)</f>
        <v>0</v>
      </c>
      <c r="O35" s="39">
        <f t="shared" si="2"/>
        <v>275129000</v>
      </c>
      <c r="P35" s="40">
        <f t="shared" si="3"/>
        <v>560000</v>
      </c>
      <c r="Q35" s="38"/>
      <c r="R35" s="39">
        <f>SUM(R36:R38)</f>
        <v>285000000</v>
      </c>
      <c r="S35" s="39">
        <f>SUM(S36:S38)</f>
        <v>0</v>
      </c>
      <c r="T35" s="39">
        <f>SUM(T36:T38)</f>
        <v>0</v>
      </c>
      <c r="U35" s="39">
        <f>SUM(U36:U38)</f>
        <v>0</v>
      </c>
      <c r="V35" s="39">
        <f>SUM(V36:V38)</f>
        <v>0</v>
      </c>
      <c r="W35" s="39">
        <f t="shared" si="4"/>
        <v>285000000</v>
      </c>
      <c r="X35" s="38"/>
      <c r="Y35" s="39">
        <f>SUM(Y36:Y38)</f>
        <v>285000000</v>
      </c>
      <c r="Z35" s="39">
        <f>SUM(Z36:Z38)</f>
        <v>0</v>
      </c>
      <c r="AA35" s="39">
        <f>SUM(AA36:AA38)</f>
        <v>0</v>
      </c>
      <c r="AB35" s="39">
        <f>SUM(AB36:AB38)</f>
        <v>0</v>
      </c>
      <c r="AC35" s="39">
        <f>SUM(AC36:AC38)</f>
        <v>0</v>
      </c>
      <c r="AD35" s="39">
        <f t="shared" si="5"/>
        <v>285000000</v>
      </c>
      <c r="AE35" s="39">
        <f t="shared" ref="AE35:AL35" si="78">SUM(AE36:AE38)</f>
        <v>285000000</v>
      </c>
      <c r="AF35" s="39">
        <f t="shared" si="78"/>
        <v>0</v>
      </c>
      <c r="AG35" s="39">
        <f t="shared" si="78"/>
        <v>0</v>
      </c>
      <c r="AH35" s="39">
        <f t="shared" si="78"/>
        <v>0</v>
      </c>
      <c r="AI35" s="39">
        <f t="shared" si="78"/>
        <v>0</v>
      </c>
      <c r="AJ35" s="39">
        <f t="shared" si="78"/>
        <v>0</v>
      </c>
      <c r="AK35" s="39">
        <f t="shared" si="78"/>
        <v>0</v>
      </c>
      <c r="AL35" s="39">
        <f t="shared" si="78"/>
        <v>0</v>
      </c>
      <c r="AM35" s="39">
        <f t="shared" si="7"/>
        <v>285000000</v>
      </c>
      <c r="AN35" s="39">
        <f t="shared" ref="AN35:AU35" si="79">SUM(AN36:AN38)</f>
        <v>285000000</v>
      </c>
      <c r="AO35" s="39">
        <f t="shared" si="79"/>
        <v>0</v>
      </c>
      <c r="AP35" s="39">
        <f t="shared" si="79"/>
        <v>0</v>
      </c>
      <c r="AQ35" s="39">
        <f t="shared" si="79"/>
        <v>0</v>
      </c>
      <c r="AR35" s="39">
        <f t="shared" si="79"/>
        <v>0</v>
      </c>
      <c r="AS35" s="39">
        <f t="shared" si="79"/>
        <v>0</v>
      </c>
      <c r="AT35" s="39">
        <f t="shared" si="79"/>
        <v>0</v>
      </c>
      <c r="AU35" s="39">
        <f t="shared" si="79"/>
        <v>0</v>
      </c>
      <c r="AV35" s="39">
        <f t="shared" si="9"/>
        <v>285000000</v>
      </c>
      <c r="AW35" s="39">
        <f>SUM(AW36:AW38)+7200000</f>
        <v>292200000</v>
      </c>
      <c r="AX35" s="39">
        <f t="shared" ref="AX35:BD35" si="80">SUM(AX36:AX38)</f>
        <v>0</v>
      </c>
      <c r="AY35" s="39">
        <f t="shared" si="80"/>
        <v>0</v>
      </c>
      <c r="AZ35" s="39">
        <f t="shared" si="80"/>
        <v>0</v>
      </c>
      <c r="BA35" s="39">
        <f t="shared" si="80"/>
        <v>0</v>
      </c>
      <c r="BB35" s="39">
        <f t="shared" si="80"/>
        <v>0</v>
      </c>
      <c r="BC35" s="39">
        <f t="shared" si="80"/>
        <v>0</v>
      </c>
      <c r="BD35" s="39">
        <f t="shared" si="80"/>
        <v>0</v>
      </c>
      <c r="BE35" s="39">
        <f t="shared" si="11"/>
        <v>292200000</v>
      </c>
      <c r="BF35" s="39">
        <f>SUM(BF36:BF38)+7200000</f>
        <v>292200000</v>
      </c>
      <c r="BG35" s="39">
        <f t="shared" ref="BG35:BM35" si="81">SUM(BG36:BG38)</f>
        <v>0</v>
      </c>
      <c r="BH35" s="39">
        <f t="shared" si="81"/>
        <v>0</v>
      </c>
      <c r="BI35" s="39">
        <f t="shared" si="81"/>
        <v>0</v>
      </c>
      <c r="BJ35" s="39">
        <f t="shared" si="81"/>
        <v>0</v>
      </c>
      <c r="BK35" s="39">
        <f t="shared" si="81"/>
        <v>0</v>
      </c>
      <c r="BL35" s="39">
        <f t="shared" si="81"/>
        <v>0</v>
      </c>
      <c r="BM35" s="39">
        <f t="shared" si="81"/>
        <v>0</v>
      </c>
      <c r="BN35" s="39">
        <f t="shared" si="13"/>
        <v>292200000</v>
      </c>
      <c r="BO35" s="39">
        <f>SUM(BO36:BO38)+7200000</f>
        <v>292200000</v>
      </c>
      <c r="BP35" s="39">
        <f t="shared" ref="BP35:BV35" si="82">SUM(BP36:BP38)</f>
        <v>0</v>
      </c>
      <c r="BQ35" s="39">
        <f t="shared" si="82"/>
        <v>0</v>
      </c>
      <c r="BR35" s="39">
        <f t="shared" si="82"/>
        <v>0</v>
      </c>
      <c r="BS35" s="39">
        <f t="shared" si="82"/>
        <v>0</v>
      </c>
      <c r="BT35" s="39">
        <f t="shared" si="82"/>
        <v>0</v>
      </c>
      <c r="BU35" s="39">
        <f t="shared" si="82"/>
        <v>0</v>
      </c>
      <c r="BV35" s="39">
        <f t="shared" si="82"/>
        <v>0</v>
      </c>
      <c r="BW35" s="39">
        <f t="shared" si="15"/>
        <v>292200000</v>
      </c>
      <c r="BX35" s="39">
        <f>BW35</f>
        <v>292200000</v>
      </c>
      <c r="BY35" s="39">
        <f t="shared" si="45"/>
        <v>0</v>
      </c>
      <c r="BZ35" s="39"/>
    </row>
    <row r="36" spans="1:78" ht="15.75" hidden="1" outlineLevel="4" thickBot="1" x14ac:dyDescent="0.25">
      <c r="A36" s="41"/>
      <c r="B36" s="42">
        <f t="shared" si="38"/>
        <v>0</v>
      </c>
      <c r="C36" s="43"/>
      <c r="D36" s="43"/>
      <c r="E36" s="43"/>
      <c r="F36" s="43"/>
      <c r="G36" s="43">
        <f t="shared" si="1"/>
        <v>0</v>
      </c>
      <c r="H36" s="44" t="s">
        <v>114</v>
      </c>
      <c r="I36" s="45">
        <v>224640</v>
      </c>
      <c r="J36" s="46">
        <v>275129000</v>
      </c>
      <c r="K36" s="46"/>
      <c r="L36" s="46"/>
      <c r="M36" s="46"/>
      <c r="N36" s="46"/>
      <c r="O36" s="46">
        <f t="shared" si="2"/>
        <v>275129000</v>
      </c>
      <c r="P36" s="47">
        <f t="shared" si="3"/>
        <v>275129000</v>
      </c>
      <c r="Q36" s="45">
        <v>230000</v>
      </c>
      <c r="R36" s="46">
        <v>285000000</v>
      </c>
      <c r="S36" s="46"/>
      <c r="T36" s="46"/>
      <c r="U36" s="46"/>
      <c r="V36" s="46"/>
      <c r="W36" s="46">
        <f t="shared" si="4"/>
        <v>285000000</v>
      </c>
      <c r="X36" s="45">
        <v>230000</v>
      </c>
      <c r="Y36" s="46">
        <v>285000000</v>
      </c>
      <c r="Z36" s="46"/>
      <c r="AA36" s="46"/>
      <c r="AB36" s="46"/>
      <c r="AC36" s="46"/>
      <c r="AD36" s="46">
        <f t="shared" si="5"/>
        <v>285000000</v>
      </c>
      <c r="AE36" s="46">
        <v>285000000</v>
      </c>
      <c r="AF36" s="46"/>
      <c r="AG36" s="46"/>
      <c r="AH36" s="46"/>
      <c r="AI36" s="46"/>
      <c r="AJ36" s="46"/>
      <c r="AK36" s="46"/>
      <c r="AL36" s="46"/>
      <c r="AM36" s="46">
        <f t="shared" si="7"/>
        <v>285000000</v>
      </c>
      <c r="AN36" s="46">
        <v>285000000</v>
      </c>
      <c r="AO36" s="46"/>
      <c r="AP36" s="46"/>
      <c r="AQ36" s="46"/>
      <c r="AR36" s="46"/>
      <c r="AS36" s="46"/>
      <c r="AT36" s="46"/>
      <c r="AU36" s="46"/>
      <c r="AV36" s="46">
        <f t="shared" si="9"/>
        <v>285000000</v>
      </c>
      <c r="AW36" s="46">
        <v>285000000</v>
      </c>
      <c r="AX36" s="46"/>
      <c r="AY36" s="46"/>
      <c r="AZ36" s="46"/>
      <c r="BA36" s="46"/>
      <c r="BB36" s="46"/>
      <c r="BC36" s="46"/>
      <c r="BD36" s="46"/>
      <c r="BE36" s="46">
        <f t="shared" si="11"/>
        <v>285000000</v>
      </c>
      <c r="BF36" s="46">
        <v>285000000</v>
      </c>
      <c r="BG36" s="46"/>
      <c r="BH36" s="46"/>
      <c r="BI36" s="46"/>
      <c r="BJ36" s="46"/>
      <c r="BK36" s="46"/>
      <c r="BL36" s="46"/>
      <c r="BM36" s="46"/>
      <c r="BN36" s="46">
        <f t="shared" si="13"/>
        <v>285000000</v>
      </c>
      <c r="BO36" s="46">
        <v>285000000</v>
      </c>
      <c r="BP36" s="46"/>
      <c r="BQ36" s="46"/>
      <c r="BR36" s="46"/>
      <c r="BS36" s="46"/>
      <c r="BT36" s="46"/>
      <c r="BU36" s="46"/>
      <c r="BV36" s="46"/>
      <c r="BW36" s="46">
        <f t="shared" si="15"/>
        <v>285000000</v>
      </c>
      <c r="BX36" s="46"/>
      <c r="BY36" s="46">
        <f t="shared" si="45"/>
        <v>-285000000</v>
      </c>
      <c r="BZ36" s="46"/>
    </row>
    <row r="37" spans="1:78" ht="15.75" hidden="1" outlineLevel="4" thickBot="1" x14ac:dyDescent="0.25">
      <c r="A37" s="41"/>
      <c r="B37" s="42">
        <f t="shared" si="38"/>
        <v>0</v>
      </c>
      <c r="C37" s="43"/>
      <c r="D37" s="43"/>
      <c r="E37" s="43"/>
      <c r="F37" s="43"/>
      <c r="G37" s="43">
        <f t="shared" si="1"/>
        <v>0</v>
      </c>
      <c r="H37" s="44" t="s">
        <v>26</v>
      </c>
      <c r="I37" s="45">
        <v>0</v>
      </c>
      <c r="J37" s="46">
        <v>0</v>
      </c>
      <c r="K37" s="46"/>
      <c r="L37" s="46"/>
      <c r="M37" s="46"/>
      <c r="N37" s="46"/>
      <c r="O37" s="46">
        <f t="shared" si="2"/>
        <v>0</v>
      </c>
      <c r="P37" s="47">
        <f t="shared" si="3"/>
        <v>0</v>
      </c>
      <c r="Q37" s="45">
        <f>1-1</f>
        <v>0</v>
      </c>
      <c r="R37" s="46">
        <f>3500000000-3500000000</f>
        <v>0</v>
      </c>
      <c r="S37" s="46"/>
      <c r="T37" s="46"/>
      <c r="U37" s="46"/>
      <c r="V37" s="46"/>
      <c r="W37" s="46">
        <f t="shared" si="4"/>
        <v>0</v>
      </c>
      <c r="X37" s="45">
        <f>1-1</f>
        <v>0</v>
      </c>
      <c r="Y37" s="46">
        <f>3500000000-3500000000</f>
        <v>0</v>
      </c>
      <c r="Z37" s="46"/>
      <c r="AA37" s="46"/>
      <c r="AB37" s="46"/>
      <c r="AC37" s="46"/>
      <c r="AD37" s="46">
        <f t="shared" si="5"/>
        <v>0</v>
      </c>
      <c r="AE37" s="46">
        <f>3500000000-3500000000</f>
        <v>0</v>
      </c>
      <c r="AF37" s="46"/>
      <c r="AG37" s="46"/>
      <c r="AH37" s="46"/>
      <c r="AI37" s="46"/>
      <c r="AJ37" s="46"/>
      <c r="AK37" s="46"/>
      <c r="AL37" s="46"/>
      <c r="AM37" s="46">
        <f t="shared" si="7"/>
        <v>0</v>
      </c>
      <c r="AN37" s="46">
        <f>3500000000-3500000000</f>
        <v>0</v>
      </c>
      <c r="AO37" s="46"/>
      <c r="AP37" s="46"/>
      <c r="AQ37" s="46"/>
      <c r="AR37" s="46"/>
      <c r="AS37" s="46"/>
      <c r="AT37" s="46"/>
      <c r="AU37" s="46"/>
      <c r="AV37" s="46">
        <f t="shared" si="9"/>
        <v>0</v>
      </c>
      <c r="AW37" s="46">
        <f>3500000000-3500000000</f>
        <v>0</v>
      </c>
      <c r="AX37" s="46"/>
      <c r="AY37" s="46"/>
      <c r="AZ37" s="46"/>
      <c r="BA37" s="46"/>
      <c r="BB37" s="46"/>
      <c r="BC37" s="46"/>
      <c r="BD37" s="46"/>
      <c r="BE37" s="46">
        <f t="shared" si="11"/>
        <v>0</v>
      </c>
      <c r="BF37" s="46">
        <f>3500000000-3500000000</f>
        <v>0</v>
      </c>
      <c r="BG37" s="46"/>
      <c r="BH37" s="46"/>
      <c r="BI37" s="46"/>
      <c r="BJ37" s="46"/>
      <c r="BK37" s="46"/>
      <c r="BL37" s="46"/>
      <c r="BM37" s="46"/>
      <c r="BN37" s="46">
        <f t="shared" si="13"/>
        <v>0</v>
      </c>
      <c r="BO37" s="46">
        <f>3500000000-3500000000</f>
        <v>0</v>
      </c>
      <c r="BP37" s="46"/>
      <c r="BQ37" s="46"/>
      <c r="BR37" s="46"/>
      <c r="BS37" s="46"/>
      <c r="BT37" s="46"/>
      <c r="BU37" s="46"/>
      <c r="BV37" s="46"/>
      <c r="BW37" s="46">
        <f t="shared" si="15"/>
        <v>0</v>
      </c>
      <c r="BX37" s="46"/>
      <c r="BY37" s="46">
        <f t="shared" si="45"/>
        <v>0</v>
      </c>
      <c r="BZ37" s="46"/>
    </row>
    <row r="38" spans="1:78" ht="15.75" hidden="1" outlineLevel="4" thickBot="1" x14ac:dyDescent="0.25">
      <c r="A38" s="41"/>
      <c r="B38" s="42">
        <f t="shared" si="38"/>
        <v>0</v>
      </c>
      <c r="C38" s="43"/>
      <c r="D38" s="43"/>
      <c r="E38" s="43"/>
      <c r="F38" s="43"/>
      <c r="G38" s="43">
        <f t="shared" si="1"/>
        <v>0</v>
      </c>
      <c r="H38" s="44" t="s">
        <v>30</v>
      </c>
      <c r="I38" s="45">
        <v>0</v>
      </c>
      <c r="J38" s="46">
        <v>0</v>
      </c>
      <c r="K38" s="46"/>
      <c r="L38" s="46"/>
      <c r="M38" s="46"/>
      <c r="N38" s="46"/>
      <c r="O38" s="46">
        <f t="shared" si="2"/>
        <v>0</v>
      </c>
      <c r="P38" s="47">
        <f t="shared" si="3"/>
        <v>0</v>
      </c>
      <c r="Q38" s="45">
        <f>1-1</f>
        <v>0</v>
      </c>
      <c r="R38" s="46">
        <v>0</v>
      </c>
      <c r="S38" s="46"/>
      <c r="T38" s="46"/>
      <c r="U38" s="46"/>
      <c r="V38" s="46"/>
      <c r="W38" s="46">
        <f t="shared" si="4"/>
        <v>0</v>
      </c>
      <c r="X38" s="45">
        <f>1-1</f>
        <v>0</v>
      </c>
      <c r="Y38" s="46">
        <v>0</v>
      </c>
      <c r="Z38" s="46"/>
      <c r="AA38" s="46"/>
      <c r="AB38" s="46"/>
      <c r="AC38" s="46"/>
      <c r="AD38" s="46">
        <f t="shared" si="5"/>
        <v>0</v>
      </c>
      <c r="AE38" s="46">
        <v>0</v>
      </c>
      <c r="AF38" s="46"/>
      <c r="AG38" s="46"/>
      <c r="AH38" s="46"/>
      <c r="AI38" s="46"/>
      <c r="AJ38" s="46"/>
      <c r="AK38" s="46"/>
      <c r="AL38" s="46"/>
      <c r="AM38" s="46">
        <f t="shared" si="7"/>
        <v>0</v>
      </c>
      <c r="AN38" s="46">
        <v>0</v>
      </c>
      <c r="AO38" s="46"/>
      <c r="AP38" s="46"/>
      <c r="AQ38" s="46"/>
      <c r="AR38" s="46"/>
      <c r="AS38" s="46"/>
      <c r="AT38" s="46"/>
      <c r="AU38" s="46"/>
      <c r="AV38" s="46">
        <f t="shared" si="9"/>
        <v>0</v>
      </c>
      <c r="AW38" s="46">
        <v>0</v>
      </c>
      <c r="AX38" s="46"/>
      <c r="AY38" s="46"/>
      <c r="AZ38" s="46"/>
      <c r="BA38" s="46"/>
      <c r="BB38" s="46"/>
      <c r="BC38" s="46"/>
      <c r="BD38" s="46"/>
      <c r="BE38" s="46">
        <f t="shared" si="11"/>
        <v>0</v>
      </c>
      <c r="BF38" s="46">
        <v>0</v>
      </c>
      <c r="BG38" s="46"/>
      <c r="BH38" s="46"/>
      <c r="BI38" s="46"/>
      <c r="BJ38" s="46"/>
      <c r="BK38" s="46"/>
      <c r="BL38" s="46"/>
      <c r="BM38" s="46"/>
      <c r="BN38" s="46">
        <f t="shared" si="13"/>
        <v>0</v>
      </c>
      <c r="BO38" s="46">
        <v>0</v>
      </c>
      <c r="BP38" s="46"/>
      <c r="BQ38" s="46"/>
      <c r="BR38" s="46"/>
      <c r="BS38" s="46"/>
      <c r="BT38" s="46"/>
      <c r="BU38" s="46"/>
      <c r="BV38" s="46"/>
      <c r="BW38" s="46">
        <f t="shared" si="15"/>
        <v>0</v>
      </c>
      <c r="BX38" s="46"/>
      <c r="BY38" s="46">
        <f t="shared" si="45"/>
        <v>0</v>
      </c>
      <c r="BZ38" s="46"/>
    </row>
    <row r="39" spans="1:78" ht="32.25" outlineLevel="1" thickBot="1" x14ac:dyDescent="0.25">
      <c r="A39" s="20">
        <v>9.1018518518518512E-2</v>
      </c>
      <c r="B39" s="21">
        <f t="shared" si="38"/>
        <v>18</v>
      </c>
      <c r="C39" s="22" t="s">
        <v>129</v>
      </c>
      <c r="D39" s="23">
        <f>SUM(D40)</f>
        <v>3876771000</v>
      </c>
      <c r="E39" s="23">
        <f>SUM(E40)</f>
        <v>900000000</v>
      </c>
      <c r="F39" s="24"/>
      <c r="G39" s="23">
        <f t="shared" si="1"/>
        <v>2976771000</v>
      </c>
      <c r="H39" s="58"/>
      <c r="I39" s="25"/>
      <c r="J39" s="23">
        <f>SUM(J40)</f>
        <v>636690000</v>
      </c>
      <c r="K39" s="23">
        <f>SUM(K40)</f>
        <v>0</v>
      </c>
      <c r="L39" s="23">
        <f>SUM(L40)</f>
        <v>0</v>
      </c>
      <c r="M39" s="23">
        <f>SUM(M40)</f>
        <v>0</v>
      </c>
      <c r="N39" s="23">
        <f>SUM(N40)</f>
        <v>0</v>
      </c>
      <c r="O39" s="23">
        <f t="shared" si="2"/>
        <v>636690000</v>
      </c>
      <c r="P39" s="26">
        <f t="shared" si="3"/>
        <v>-3240081000</v>
      </c>
      <c r="Q39" s="25"/>
      <c r="R39" s="23">
        <f>SUM(R40)</f>
        <v>4106984000</v>
      </c>
      <c r="S39" s="23">
        <f>SUM(S40)</f>
        <v>0</v>
      </c>
      <c r="T39" s="23">
        <f>SUM(T40)</f>
        <v>0</v>
      </c>
      <c r="U39" s="23">
        <f>SUM(U40)</f>
        <v>0</v>
      </c>
      <c r="V39" s="23">
        <f>SUM(V40)</f>
        <v>0</v>
      </c>
      <c r="W39" s="23">
        <f t="shared" si="4"/>
        <v>4106984000</v>
      </c>
      <c r="X39" s="25"/>
      <c r="Y39" s="23">
        <f t="shared" ref="Y39:BX39" si="83">SUM(Y40)</f>
        <v>4106984000</v>
      </c>
      <c r="Z39" s="23">
        <f t="shared" si="83"/>
        <v>0</v>
      </c>
      <c r="AA39" s="23">
        <f t="shared" si="83"/>
        <v>0</v>
      </c>
      <c r="AB39" s="23">
        <f t="shared" si="83"/>
        <v>0</v>
      </c>
      <c r="AC39" s="23">
        <f t="shared" si="83"/>
        <v>0</v>
      </c>
      <c r="AD39" s="23">
        <f t="shared" si="5"/>
        <v>4106984000</v>
      </c>
      <c r="AE39" s="23">
        <f t="shared" si="83"/>
        <v>3926771000</v>
      </c>
      <c r="AF39" s="23">
        <f t="shared" si="83"/>
        <v>0</v>
      </c>
      <c r="AG39" s="23">
        <f t="shared" si="83"/>
        <v>0</v>
      </c>
      <c r="AH39" s="23">
        <f t="shared" si="83"/>
        <v>0</v>
      </c>
      <c r="AI39" s="23">
        <f t="shared" si="83"/>
        <v>0</v>
      </c>
      <c r="AJ39" s="23">
        <f t="shared" si="83"/>
        <v>500000000</v>
      </c>
      <c r="AK39" s="23">
        <f t="shared" si="83"/>
        <v>0</v>
      </c>
      <c r="AL39" s="23">
        <f t="shared" si="83"/>
        <v>436000000</v>
      </c>
      <c r="AM39" s="23">
        <f t="shared" si="7"/>
        <v>4862771000</v>
      </c>
      <c r="AN39" s="23">
        <f t="shared" si="83"/>
        <v>3926771000</v>
      </c>
      <c r="AO39" s="23">
        <f t="shared" si="83"/>
        <v>0</v>
      </c>
      <c r="AP39" s="23">
        <f t="shared" si="83"/>
        <v>0</v>
      </c>
      <c r="AQ39" s="23">
        <f t="shared" si="83"/>
        <v>0</v>
      </c>
      <c r="AR39" s="23">
        <f t="shared" si="83"/>
        <v>0</v>
      </c>
      <c r="AS39" s="23">
        <f t="shared" si="83"/>
        <v>500000000</v>
      </c>
      <c r="AT39" s="23">
        <f t="shared" si="83"/>
        <v>0</v>
      </c>
      <c r="AU39" s="23">
        <f t="shared" si="83"/>
        <v>436000000</v>
      </c>
      <c r="AV39" s="23">
        <f t="shared" si="9"/>
        <v>4862771000</v>
      </c>
      <c r="AW39" s="23">
        <f t="shared" si="83"/>
        <v>5376827000</v>
      </c>
      <c r="AX39" s="23">
        <f t="shared" si="83"/>
        <v>0</v>
      </c>
      <c r="AY39" s="23">
        <f t="shared" si="83"/>
        <v>0</v>
      </c>
      <c r="AZ39" s="23">
        <f t="shared" si="83"/>
        <v>0</v>
      </c>
      <c r="BA39" s="23">
        <f t="shared" si="83"/>
        <v>0</v>
      </c>
      <c r="BB39" s="23">
        <f t="shared" si="83"/>
        <v>500000000</v>
      </c>
      <c r="BC39" s="23">
        <f t="shared" si="83"/>
        <v>0</v>
      </c>
      <c r="BD39" s="23">
        <f t="shared" si="83"/>
        <v>436000000</v>
      </c>
      <c r="BE39" s="23">
        <f t="shared" si="11"/>
        <v>6312827000</v>
      </c>
      <c r="BF39" s="23">
        <f t="shared" si="83"/>
        <v>5376827000</v>
      </c>
      <c r="BG39" s="23">
        <f t="shared" si="83"/>
        <v>0</v>
      </c>
      <c r="BH39" s="23">
        <f t="shared" si="83"/>
        <v>0</v>
      </c>
      <c r="BI39" s="23">
        <f t="shared" si="83"/>
        <v>0</v>
      </c>
      <c r="BJ39" s="23">
        <f t="shared" si="83"/>
        <v>0</v>
      </c>
      <c r="BK39" s="23">
        <f t="shared" si="83"/>
        <v>500000000</v>
      </c>
      <c r="BL39" s="23">
        <f t="shared" si="83"/>
        <v>0</v>
      </c>
      <c r="BM39" s="23">
        <f t="shared" si="83"/>
        <v>436000000</v>
      </c>
      <c r="BN39" s="23">
        <f t="shared" si="13"/>
        <v>6312827000</v>
      </c>
      <c r="BO39" s="23">
        <f t="shared" si="83"/>
        <v>5376827000</v>
      </c>
      <c r="BP39" s="23">
        <f t="shared" si="83"/>
        <v>0</v>
      </c>
      <c r="BQ39" s="23">
        <f t="shared" si="83"/>
        <v>0</v>
      </c>
      <c r="BR39" s="23">
        <f t="shared" si="83"/>
        <v>0</v>
      </c>
      <c r="BS39" s="23">
        <f t="shared" si="83"/>
        <v>0</v>
      </c>
      <c r="BT39" s="23">
        <f t="shared" si="83"/>
        <v>500000000</v>
      </c>
      <c r="BU39" s="23">
        <f t="shared" si="83"/>
        <v>0</v>
      </c>
      <c r="BV39" s="23">
        <f t="shared" si="83"/>
        <v>436000000</v>
      </c>
      <c r="BW39" s="23">
        <f t="shared" si="15"/>
        <v>6312827000</v>
      </c>
      <c r="BX39" s="23">
        <f t="shared" si="83"/>
        <v>6312827000</v>
      </c>
      <c r="BY39" s="23">
        <f t="shared" si="45"/>
        <v>0</v>
      </c>
      <c r="BZ39" s="23"/>
    </row>
    <row r="40" spans="1:78" ht="32.25" outlineLevel="2" thickBot="1" x14ac:dyDescent="0.25">
      <c r="A40" s="27" t="s">
        <v>130</v>
      </c>
      <c r="B40" s="28">
        <f t="shared" si="38"/>
        <v>12</v>
      </c>
      <c r="C40" s="52" t="s">
        <v>131</v>
      </c>
      <c r="D40" s="29">
        <f>SUM(D41,D47)</f>
        <v>3876771000</v>
      </c>
      <c r="E40" s="29">
        <f>SUM(E41,E47)</f>
        <v>900000000</v>
      </c>
      <c r="F40" s="30"/>
      <c r="G40" s="29">
        <f t="shared" si="1"/>
        <v>2976771000</v>
      </c>
      <c r="H40" s="59"/>
      <c r="I40" s="31"/>
      <c r="J40" s="29">
        <f>SUM(J41,J47)</f>
        <v>636690000</v>
      </c>
      <c r="K40" s="29">
        <f>SUM(K41,K47)</f>
        <v>0</v>
      </c>
      <c r="L40" s="29">
        <f>SUM(L41,L47)</f>
        <v>0</v>
      </c>
      <c r="M40" s="29">
        <f>SUM(M41,M47)</f>
        <v>0</v>
      </c>
      <c r="N40" s="29">
        <f>SUM(N41,N47)</f>
        <v>0</v>
      </c>
      <c r="O40" s="29">
        <f t="shared" si="2"/>
        <v>636690000</v>
      </c>
      <c r="P40" s="32">
        <f t="shared" si="3"/>
        <v>-3240081000</v>
      </c>
      <c r="Q40" s="31"/>
      <c r="R40" s="29">
        <f>SUM(R41,R47)</f>
        <v>4106984000</v>
      </c>
      <c r="S40" s="29">
        <f>SUM(S41,S47)</f>
        <v>0</v>
      </c>
      <c r="T40" s="29">
        <f>SUM(T41,T47)</f>
        <v>0</v>
      </c>
      <c r="U40" s="29">
        <f>SUM(U41,U47)</f>
        <v>0</v>
      </c>
      <c r="V40" s="29">
        <f>SUM(V41,V47)</f>
        <v>0</v>
      </c>
      <c r="W40" s="29">
        <f t="shared" si="4"/>
        <v>4106984000</v>
      </c>
      <c r="X40" s="31"/>
      <c r="Y40" s="29">
        <f>SUM(Y41,Y47)</f>
        <v>4106984000</v>
      </c>
      <c r="Z40" s="29">
        <f>SUM(Z41,Z47)</f>
        <v>0</v>
      </c>
      <c r="AA40" s="29">
        <f>SUM(AA41,AA47)</f>
        <v>0</v>
      </c>
      <c r="AB40" s="29">
        <f>SUM(AB41,AB47)</f>
        <v>0</v>
      </c>
      <c r="AC40" s="29">
        <f>SUM(AC41,AC47)</f>
        <v>0</v>
      </c>
      <c r="AD40" s="29">
        <f t="shared" si="5"/>
        <v>4106984000</v>
      </c>
      <c r="AE40" s="29">
        <f t="shared" ref="AE40:AL40" si="84">SUM(AE41,AE47)</f>
        <v>3926771000</v>
      </c>
      <c r="AF40" s="29">
        <f t="shared" si="84"/>
        <v>0</v>
      </c>
      <c r="AG40" s="29">
        <f t="shared" si="84"/>
        <v>0</v>
      </c>
      <c r="AH40" s="29">
        <f t="shared" si="84"/>
        <v>0</v>
      </c>
      <c r="AI40" s="29">
        <f t="shared" si="84"/>
        <v>0</v>
      </c>
      <c r="AJ40" s="29">
        <f t="shared" si="84"/>
        <v>500000000</v>
      </c>
      <c r="AK40" s="29">
        <f t="shared" si="84"/>
        <v>0</v>
      </c>
      <c r="AL40" s="29">
        <f t="shared" si="84"/>
        <v>436000000</v>
      </c>
      <c r="AM40" s="29">
        <f t="shared" si="7"/>
        <v>4862771000</v>
      </c>
      <c r="AN40" s="29">
        <f t="shared" ref="AN40:AU40" si="85">SUM(AN41,AN47)</f>
        <v>3926771000</v>
      </c>
      <c r="AO40" s="29">
        <f t="shared" si="85"/>
        <v>0</v>
      </c>
      <c r="AP40" s="29">
        <f t="shared" si="85"/>
        <v>0</v>
      </c>
      <c r="AQ40" s="29">
        <f t="shared" si="85"/>
        <v>0</v>
      </c>
      <c r="AR40" s="29">
        <f t="shared" si="85"/>
        <v>0</v>
      </c>
      <c r="AS40" s="29">
        <f t="shared" si="85"/>
        <v>500000000</v>
      </c>
      <c r="AT40" s="29">
        <f t="shared" si="85"/>
        <v>0</v>
      </c>
      <c r="AU40" s="29">
        <f t="shared" si="85"/>
        <v>436000000</v>
      </c>
      <c r="AV40" s="29">
        <f t="shared" si="9"/>
        <v>4862771000</v>
      </c>
      <c r="AW40" s="29">
        <f t="shared" ref="AW40:BD40" si="86">SUM(AW41,AW47)</f>
        <v>5376827000</v>
      </c>
      <c r="AX40" s="29">
        <f t="shared" si="86"/>
        <v>0</v>
      </c>
      <c r="AY40" s="29">
        <f t="shared" si="86"/>
        <v>0</v>
      </c>
      <c r="AZ40" s="29">
        <f t="shared" si="86"/>
        <v>0</v>
      </c>
      <c r="BA40" s="29">
        <f t="shared" si="86"/>
        <v>0</v>
      </c>
      <c r="BB40" s="29">
        <f t="shared" si="86"/>
        <v>500000000</v>
      </c>
      <c r="BC40" s="29">
        <f t="shared" si="86"/>
        <v>0</v>
      </c>
      <c r="BD40" s="29">
        <f t="shared" si="86"/>
        <v>436000000</v>
      </c>
      <c r="BE40" s="29">
        <f t="shared" si="11"/>
        <v>6312827000</v>
      </c>
      <c r="BF40" s="29">
        <f t="shared" ref="BF40:BM40" si="87">SUM(BF41,BF47)</f>
        <v>5376827000</v>
      </c>
      <c r="BG40" s="29">
        <f t="shared" si="87"/>
        <v>0</v>
      </c>
      <c r="BH40" s="29">
        <f t="shared" si="87"/>
        <v>0</v>
      </c>
      <c r="BI40" s="29">
        <f t="shared" si="87"/>
        <v>0</v>
      </c>
      <c r="BJ40" s="29">
        <f t="shared" si="87"/>
        <v>0</v>
      </c>
      <c r="BK40" s="29">
        <f t="shared" si="87"/>
        <v>500000000</v>
      </c>
      <c r="BL40" s="29">
        <f t="shared" si="87"/>
        <v>0</v>
      </c>
      <c r="BM40" s="29">
        <f t="shared" si="87"/>
        <v>436000000</v>
      </c>
      <c r="BN40" s="29">
        <f t="shared" si="13"/>
        <v>6312827000</v>
      </c>
      <c r="BO40" s="29">
        <f t="shared" ref="BO40:BV40" si="88">SUM(BO41,BO47)</f>
        <v>5376827000</v>
      </c>
      <c r="BP40" s="29">
        <f t="shared" si="88"/>
        <v>0</v>
      </c>
      <c r="BQ40" s="29">
        <f t="shared" si="88"/>
        <v>0</v>
      </c>
      <c r="BR40" s="29">
        <f t="shared" si="88"/>
        <v>0</v>
      </c>
      <c r="BS40" s="29">
        <f t="shared" si="88"/>
        <v>0</v>
      </c>
      <c r="BT40" s="29">
        <f t="shared" si="88"/>
        <v>500000000</v>
      </c>
      <c r="BU40" s="29">
        <f t="shared" si="88"/>
        <v>0</v>
      </c>
      <c r="BV40" s="29">
        <f t="shared" si="88"/>
        <v>436000000</v>
      </c>
      <c r="BW40" s="29">
        <f t="shared" si="15"/>
        <v>6312827000</v>
      </c>
      <c r="BX40" s="29">
        <f t="shared" ref="BX40" si="89">SUM(BX41,BX47)</f>
        <v>6312827000</v>
      </c>
      <c r="BY40" s="29">
        <f t="shared" si="45"/>
        <v>0</v>
      </c>
      <c r="BZ40" s="29"/>
    </row>
    <row r="41" spans="1:78" ht="195.75" outlineLevel="3" collapsed="1" thickBot="1" x14ac:dyDescent="0.25">
      <c r="A41" s="33" t="s">
        <v>132</v>
      </c>
      <c r="B41" s="34">
        <f t="shared" si="38"/>
        <v>15</v>
      </c>
      <c r="C41" s="35" t="s">
        <v>133</v>
      </c>
      <c r="D41" s="48">
        <f>3191531000+464520000</f>
        <v>3656051000</v>
      </c>
      <c r="E41" s="48">
        <f>200000000+200000000+150000000+200000000+150000000</f>
        <v>900000000</v>
      </c>
      <c r="F41" s="49" t="s">
        <v>134</v>
      </c>
      <c r="G41" s="48">
        <f t="shared" si="1"/>
        <v>2756051000</v>
      </c>
      <c r="H41" s="50"/>
      <c r="I41" s="38"/>
      <c r="J41" s="39">
        <f>SUM(J42:J46)</f>
        <v>414970000</v>
      </c>
      <c r="K41" s="39">
        <f>SUM(K42:K46)</f>
        <v>0</v>
      </c>
      <c r="L41" s="39">
        <f>SUM(L42:L46)</f>
        <v>0</v>
      </c>
      <c r="M41" s="39">
        <f>SUM(M42:M46)</f>
        <v>0</v>
      </c>
      <c r="N41" s="39">
        <f>SUM(N42:N46)</f>
        <v>0</v>
      </c>
      <c r="O41" s="39">
        <f t="shared" si="2"/>
        <v>414970000</v>
      </c>
      <c r="P41" s="40">
        <f t="shared" si="3"/>
        <v>-3241081000</v>
      </c>
      <c r="Q41" s="38"/>
      <c r="R41" s="39">
        <f>SUM(R42:R46)</f>
        <v>3856984000</v>
      </c>
      <c r="S41" s="39">
        <f>SUM(S42:S46)</f>
        <v>0</v>
      </c>
      <c r="T41" s="39">
        <f>SUM(T42:T46)</f>
        <v>0</v>
      </c>
      <c r="U41" s="39">
        <f>SUM(U42:U46)</f>
        <v>0</v>
      </c>
      <c r="V41" s="39">
        <f>SUM(V42:V46)</f>
        <v>0</v>
      </c>
      <c r="W41" s="39">
        <f t="shared" si="4"/>
        <v>3856984000</v>
      </c>
      <c r="X41" s="38"/>
      <c r="Y41" s="39">
        <f>SUM(Y42:Y46)</f>
        <v>3856984000</v>
      </c>
      <c r="Z41" s="39">
        <f>SUM(Z42:Z46)</f>
        <v>0</v>
      </c>
      <c r="AA41" s="39">
        <f>SUM(AA42:AA46)</f>
        <v>0</v>
      </c>
      <c r="AB41" s="39">
        <f>SUM(AB42:AB46)</f>
        <v>0</v>
      </c>
      <c r="AC41" s="39">
        <f>SUM(AC42:AC46)</f>
        <v>0</v>
      </c>
      <c r="AD41" s="39">
        <f t="shared" ref="AD41:AD104" si="90">SUM(Y41:AC41)</f>
        <v>3856984000</v>
      </c>
      <c r="AE41" s="39">
        <f>SUM(AE42:AE46)-200933000+50000000</f>
        <v>3706051000</v>
      </c>
      <c r="AF41" s="39">
        <f>SUM(AF42:AF46)</f>
        <v>0</v>
      </c>
      <c r="AG41" s="39">
        <f>SUM(AG42:AG46)</f>
        <v>0</v>
      </c>
      <c r="AH41" s="39">
        <f>SUM(AH42:AH46)</f>
        <v>0</v>
      </c>
      <c r="AI41" s="39">
        <f>SUM(AI42:AI46)</f>
        <v>0</v>
      </c>
      <c r="AJ41" s="39">
        <v>500000000</v>
      </c>
      <c r="AK41" s="39">
        <f>SUM(AK42:AK46)</f>
        <v>0</v>
      </c>
      <c r="AL41" s="39">
        <f>436000000</f>
        <v>436000000</v>
      </c>
      <c r="AM41" s="39">
        <f t="shared" ref="AM41:AM104" si="91">SUM(AE41:AL41)</f>
        <v>4642051000</v>
      </c>
      <c r="AN41" s="39">
        <f>SUM(AN42:AN46)-200933000+50000000</f>
        <v>3706051000</v>
      </c>
      <c r="AO41" s="39">
        <f>SUM(AO42:AO46)</f>
        <v>0</v>
      </c>
      <c r="AP41" s="39">
        <f>SUM(AP42:AP46)</f>
        <v>0</v>
      </c>
      <c r="AQ41" s="39">
        <f>SUM(AQ42:AQ46)</f>
        <v>0</v>
      </c>
      <c r="AR41" s="39">
        <f>SUM(AR42:AR46)</f>
        <v>0</v>
      </c>
      <c r="AS41" s="39">
        <v>500000000</v>
      </c>
      <c r="AT41" s="39">
        <f>SUM(AT42:AT46)</f>
        <v>0</v>
      </c>
      <c r="AU41" s="39">
        <f>436000000</f>
        <v>436000000</v>
      </c>
      <c r="AV41" s="39">
        <f t="shared" ref="AV41:AV104" si="92">SUM(AN41:AU41)</f>
        <v>4642051000</v>
      </c>
      <c r="AW41" s="39">
        <f>SUM(AW42:AW46)-200933000+50000000+105456000-15000000+1350000000</f>
        <v>5146507000</v>
      </c>
      <c r="AX41" s="39">
        <f>SUM(AX42:AX46)</f>
        <v>0</v>
      </c>
      <c r="AY41" s="39">
        <f>SUM(AY42:AY46)</f>
        <v>0</v>
      </c>
      <c r="AZ41" s="39">
        <f>SUM(AZ42:AZ46)</f>
        <v>0</v>
      </c>
      <c r="BA41" s="39">
        <f>SUM(BA42:BA46)</f>
        <v>0</v>
      </c>
      <c r="BB41" s="39">
        <v>500000000</v>
      </c>
      <c r="BC41" s="39">
        <f>SUM(BC42:BC46)</f>
        <v>0</v>
      </c>
      <c r="BD41" s="39">
        <f>436000000</f>
        <v>436000000</v>
      </c>
      <c r="BE41" s="39">
        <f t="shared" ref="BE41:BE104" si="93">SUM(AW41:BD41)</f>
        <v>6082507000</v>
      </c>
      <c r="BF41" s="39">
        <f>SUM(BF42:BF46)-200933000+50000000+105456000-15000000+1350000000</f>
        <v>5146507000</v>
      </c>
      <c r="BG41" s="39">
        <f>SUM(BG42:BG46)</f>
        <v>0</v>
      </c>
      <c r="BH41" s="39">
        <f>SUM(BH42:BH46)</f>
        <v>0</v>
      </c>
      <c r="BI41" s="39">
        <f>SUM(BI42:BI46)</f>
        <v>0</v>
      </c>
      <c r="BJ41" s="39">
        <f>SUM(BJ42:BJ46)</f>
        <v>0</v>
      </c>
      <c r="BK41" s="39">
        <v>500000000</v>
      </c>
      <c r="BL41" s="39">
        <f>SUM(BL42:BL46)</f>
        <v>0</v>
      </c>
      <c r="BM41" s="39">
        <f>436000000</f>
        <v>436000000</v>
      </c>
      <c r="BN41" s="39">
        <f t="shared" ref="BN41:BN104" si="94">SUM(BF41:BM41)</f>
        <v>6082507000</v>
      </c>
      <c r="BO41" s="39">
        <f>SUM(BO42:BO46)-200933000+50000000+105456000-15000000+1350000000</f>
        <v>5146507000</v>
      </c>
      <c r="BP41" s="39">
        <f>SUM(BP42:BP46)</f>
        <v>0</v>
      </c>
      <c r="BQ41" s="39">
        <f>SUM(BQ42:BQ46)</f>
        <v>0</v>
      </c>
      <c r="BR41" s="39">
        <f>SUM(BR42:BR46)</f>
        <v>0</v>
      </c>
      <c r="BS41" s="39">
        <f>SUM(BS42:BS46)</f>
        <v>0</v>
      </c>
      <c r="BT41" s="39">
        <v>500000000</v>
      </c>
      <c r="BU41" s="39">
        <f>SUM(BU42:BU46)</f>
        <v>0</v>
      </c>
      <c r="BV41" s="39">
        <f>436000000</f>
        <v>436000000</v>
      </c>
      <c r="BW41" s="39">
        <f t="shared" ref="BW41:BW104" si="95">SUM(BO41:BV41)</f>
        <v>6082507000</v>
      </c>
      <c r="BX41" s="39">
        <f>BW41</f>
        <v>6082507000</v>
      </c>
      <c r="BY41" s="39">
        <f t="shared" si="45"/>
        <v>0</v>
      </c>
      <c r="BZ41" s="39"/>
    </row>
    <row r="42" spans="1:78" ht="15.75" hidden="1" outlineLevel="4" thickBot="1" x14ac:dyDescent="0.25">
      <c r="A42" s="41"/>
      <c r="B42" s="42">
        <f t="shared" si="38"/>
        <v>0</v>
      </c>
      <c r="C42" s="43"/>
      <c r="D42" s="43"/>
      <c r="E42" s="43"/>
      <c r="F42" s="43"/>
      <c r="G42" s="43">
        <f t="shared" si="1"/>
        <v>0</v>
      </c>
      <c r="H42" s="44" t="s">
        <v>135</v>
      </c>
      <c r="I42" s="45">
        <v>4</v>
      </c>
      <c r="J42" s="46">
        <v>375700000</v>
      </c>
      <c r="K42" s="46"/>
      <c r="L42" s="46"/>
      <c r="M42" s="46"/>
      <c r="N42" s="46"/>
      <c r="O42" s="46">
        <f t="shared" si="2"/>
        <v>375700000</v>
      </c>
      <c r="P42" s="47">
        <f t="shared" si="3"/>
        <v>375700000</v>
      </c>
      <c r="Q42" s="45">
        <v>4</v>
      </c>
      <c r="R42" s="46">
        <v>386971000</v>
      </c>
      <c r="S42" s="46"/>
      <c r="T42" s="46"/>
      <c r="U42" s="46"/>
      <c r="V42" s="46"/>
      <c r="W42" s="46">
        <f t="shared" si="4"/>
        <v>386971000</v>
      </c>
      <c r="X42" s="45">
        <v>4</v>
      </c>
      <c r="Y42" s="46">
        <v>386971000</v>
      </c>
      <c r="Z42" s="46"/>
      <c r="AA42" s="46"/>
      <c r="AB42" s="46"/>
      <c r="AC42" s="46"/>
      <c r="AD42" s="46">
        <f t="shared" si="90"/>
        <v>386971000</v>
      </c>
      <c r="AE42" s="46">
        <v>386971000</v>
      </c>
      <c r="AF42" s="46"/>
      <c r="AG42" s="46"/>
      <c r="AH42" s="46"/>
      <c r="AI42" s="46"/>
      <c r="AJ42" s="46"/>
      <c r="AK42" s="46"/>
      <c r="AL42" s="46"/>
      <c r="AM42" s="46">
        <f t="shared" si="91"/>
        <v>386971000</v>
      </c>
      <c r="AN42" s="46">
        <v>386971000</v>
      </c>
      <c r="AO42" s="46"/>
      <c r="AP42" s="46"/>
      <c r="AQ42" s="46"/>
      <c r="AR42" s="46"/>
      <c r="AS42" s="46"/>
      <c r="AT42" s="46"/>
      <c r="AU42" s="46"/>
      <c r="AV42" s="46">
        <f t="shared" si="92"/>
        <v>386971000</v>
      </c>
      <c r="AW42" s="46">
        <v>386971000</v>
      </c>
      <c r="AX42" s="46"/>
      <c r="AY42" s="46"/>
      <c r="AZ42" s="46"/>
      <c r="BA42" s="46"/>
      <c r="BB42" s="46"/>
      <c r="BC42" s="46"/>
      <c r="BD42" s="46"/>
      <c r="BE42" s="46">
        <f t="shared" si="93"/>
        <v>386971000</v>
      </c>
      <c r="BF42" s="46">
        <v>386971000</v>
      </c>
      <c r="BG42" s="46"/>
      <c r="BH42" s="46"/>
      <c r="BI42" s="46"/>
      <c r="BJ42" s="46"/>
      <c r="BK42" s="46"/>
      <c r="BL42" s="46"/>
      <c r="BM42" s="46"/>
      <c r="BN42" s="46">
        <f t="shared" si="94"/>
        <v>386971000</v>
      </c>
      <c r="BO42" s="46">
        <v>386971000</v>
      </c>
      <c r="BP42" s="46"/>
      <c r="BQ42" s="46"/>
      <c r="BR42" s="46"/>
      <c r="BS42" s="46"/>
      <c r="BT42" s="46"/>
      <c r="BU42" s="46"/>
      <c r="BV42" s="46"/>
      <c r="BW42" s="46">
        <f t="shared" si="95"/>
        <v>386971000</v>
      </c>
      <c r="BX42" s="46"/>
      <c r="BY42" s="46">
        <f t="shared" si="45"/>
        <v>-386971000</v>
      </c>
      <c r="BZ42" s="46"/>
    </row>
    <row r="43" spans="1:78" ht="15.75" hidden="1" outlineLevel="4" thickBot="1" x14ac:dyDescent="0.25">
      <c r="A43" s="41"/>
      <c r="B43" s="42">
        <f t="shared" si="38"/>
        <v>0</v>
      </c>
      <c r="C43" s="43"/>
      <c r="D43" s="43"/>
      <c r="E43" s="43"/>
      <c r="F43" s="43"/>
      <c r="G43" s="43">
        <f t="shared" si="1"/>
        <v>0</v>
      </c>
      <c r="H43" s="44" t="s">
        <v>90</v>
      </c>
      <c r="I43" s="45">
        <v>0</v>
      </c>
      <c r="J43" s="46">
        <v>39270000</v>
      </c>
      <c r="K43" s="46"/>
      <c r="L43" s="46"/>
      <c r="M43" s="46"/>
      <c r="N43" s="46"/>
      <c r="O43" s="46">
        <f t="shared" si="2"/>
        <v>39270000</v>
      </c>
      <c r="P43" s="47">
        <f t="shared" si="3"/>
        <v>39270000</v>
      </c>
      <c r="Q43" s="45" t="s">
        <v>136</v>
      </c>
      <c r="R43" s="46">
        <v>240448000</v>
      </c>
      <c r="S43" s="46"/>
      <c r="T43" s="46"/>
      <c r="U43" s="46"/>
      <c r="V43" s="46"/>
      <c r="W43" s="46">
        <f t="shared" si="4"/>
        <v>240448000</v>
      </c>
      <c r="X43" s="45" t="s">
        <v>136</v>
      </c>
      <c r="Y43" s="46">
        <v>240448000</v>
      </c>
      <c r="Z43" s="46"/>
      <c r="AA43" s="46"/>
      <c r="AB43" s="46"/>
      <c r="AC43" s="46"/>
      <c r="AD43" s="46">
        <f t="shared" si="90"/>
        <v>240448000</v>
      </c>
      <c r="AE43" s="46">
        <v>240448000</v>
      </c>
      <c r="AF43" s="46"/>
      <c r="AG43" s="46"/>
      <c r="AH43" s="46"/>
      <c r="AI43" s="46"/>
      <c r="AJ43" s="46"/>
      <c r="AK43" s="46"/>
      <c r="AL43" s="46"/>
      <c r="AM43" s="46">
        <f t="shared" si="91"/>
        <v>240448000</v>
      </c>
      <c r="AN43" s="46">
        <v>240448000</v>
      </c>
      <c r="AO43" s="46"/>
      <c r="AP43" s="46"/>
      <c r="AQ43" s="46"/>
      <c r="AR43" s="46"/>
      <c r="AS43" s="46"/>
      <c r="AT43" s="46"/>
      <c r="AU43" s="46"/>
      <c r="AV43" s="46">
        <f t="shared" si="92"/>
        <v>240448000</v>
      </c>
      <c r="AW43" s="46">
        <v>240448000</v>
      </c>
      <c r="AX43" s="46"/>
      <c r="AY43" s="46"/>
      <c r="AZ43" s="46"/>
      <c r="BA43" s="46"/>
      <c r="BB43" s="46"/>
      <c r="BC43" s="46"/>
      <c r="BD43" s="46"/>
      <c r="BE43" s="46">
        <f t="shared" si="93"/>
        <v>240448000</v>
      </c>
      <c r="BF43" s="46">
        <v>240448000</v>
      </c>
      <c r="BG43" s="46"/>
      <c r="BH43" s="46"/>
      <c r="BI43" s="46"/>
      <c r="BJ43" s="46"/>
      <c r="BK43" s="46"/>
      <c r="BL43" s="46"/>
      <c r="BM43" s="46"/>
      <c r="BN43" s="46">
        <f t="shared" si="94"/>
        <v>240448000</v>
      </c>
      <c r="BO43" s="46">
        <v>240448000</v>
      </c>
      <c r="BP43" s="46"/>
      <c r="BQ43" s="46"/>
      <c r="BR43" s="46"/>
      <c r="BS43" s="46"/>
      <c r="BT43" s="46"/>
      <c r="BU43" s="46"/>
      <c r="BV43" s="46"/>
      <c r="BW43" s="46">
        <f t="shared" si="95"/>
        <v>240448000</v>
      </c>
      <c r="BX43" s="46"/>
      <c r="BY43" s="46">
        <f t="shared" si="45"/>
        <v>-240448000</v>
      </c>
      <c r="BZ43" s="46"/>
    </row>
    <row r="44" spans="1:78" ht="15.75" hidden="1" outlineLevel="4" thickBot="1" x14ac:dyDescent="0.25">
      <c r="A44" s="41"/>
      <c r="B44" s="42">
        <f t="shared" si="38"/>
        <v>0</v>
      </c>
      <c r="C44" s="43"/>
      <c r="D44" s="43"/>
      <c r="E44" s="43"/>
      <c r="F44" s="43"/>
      <c r="G44" s="43">
        <f t="shared" si="1"/>
        <v>0</v>
      </c>
      <c r="H44" s="44" t="s">
        <v>89</v>
      </c>
      <c r="I44" s="45">
        <v>0</v>
      </c>
      <c r="J44" s="46">
        <v>0</v>
      </c>
      <c r="K44" s="46"/>
      <c r="L44" s="46"/>
      <c r="M44" s="46"/>
      <c r="N44" s="46"/>
      <c r="O44" s="46">
        <f t="shared" si="2"/>
        <v>0</v>
      </c>
      <c r="P44" s="47">
        <f t="shared" si="3"/>
        <v>0</v>
      </c>
      <c r="Q44" s="45">
        <v>4</v>
      </c>
      <c r="R44" s="46">
        <v>2943215000</v>
      </c>
      <c r="S44" s="46"/>
      <c r="T44" s="46"/>
      <c r="U44" s="46"/>
      <c r="V44" s="46"/>
      <c r="W44" s="46">
        <f t="shared" si="4"/>
        <v>2943215000</v>
      </c>
      <c r="X44" s="45">
        <v>4</v>
      </c>
      <c r="Y44" s="46">
        <v>2943215000</v>
      </c>
      <c r="Z44" s="46"/>
      <c r="AA44" s="46"/>
      <c r="AB44" s="46"/>
      <c r="AC44" s="46"/>
      <c r="AD44" s="46">
        <f t="shared" si="90"/>
        <v>2943215000</v>
      </c>
      <c r="AE44" s="46">
        <v>2943215000</v>
      </c>
      <c r="AF44" s="46"/>
      <c r="AG44" s="46"/>
      <c r="AH44" s="46"/>
      <c r="AI44" s="46"/>
      <c r="AJ44" s="46"/>
      <c r="AK44" s="46"/>
      <c r="AL44" s="46"/>
      <c r="AM44" s="46">
        <f t="shared" si="91"/>
        <v>2943215000</v>
      </c>
      <c r="AN44" s="46">
        <v>2943215000</v>
      </c>
      <c r="AO44" s="46"/>
      <c r="AP44" s="46"/>
      <c r="AQ44" s="46"/>
      <c r="AR44" s="46"/>
      <c r="AS44" s="46"/>
      <c r="AT44" s="46"/>
      <c r="AU44" s="46"/>
      <c r="AV44" s="46">
        <f t="shared" si="92"/>
        <v>2943215000</v>
      </c>
      <c r="AW44" s="46">
        <v>2943215000</v>
      </c>
      <c r="AX44" s="46"/>
      <c r="AY44" s="46"/>
      <c r="AZ44" s="46"/>
      <c r="BA44" s="46"/>
      <c r="BB44" s="46"/>
      <c r="BC44" s="46"/>
      <c r="BD44" s="46"/>
      <c r="BE44" s="46">
        <f t="shared" si="93"/>
        <v>2943215000</v>
      </c>
      <c r="BF44" s="46">
        <v>2943215000</v>
      </c>
      <c r="BG44" s="46"/>
      <c r="BH44" s="46"/>
      <c r="BI44" s="46"/>
      <c r="BJ44" s="46"/>
      <c r="BK44" s="46"/>
      <c r="BL44" s="46"/>
      <c r="BM44" s="46"/>
      <c r="BN44" s="46">
        <f t="shared" si="94"/>
        <v>2943215000</v>
      </c>
      <c r="BO44" s="46">
        <v>2943215000</v>
      </c>
      <c r="BP44" s="46"/>
      <c r="BQ44" s="46"/>
      <c r="BR44" s="46"/>
      <c r="BS44" s="46"/>
      <c r="BT44" s="46"/>
      <c r="BU44" s="46"/>
      <c r="BV44" s="46"/>
      <c r="BW44" s="46">
        <f t="shared" si="95"/>
        <v>2943215000</v>
      </c>
      <c r="BX44" s="46"/>
      <c r="BY44" s="46">
        <f t="shared" si="45"/>
        <v>-2943215000</v>
      </c>
      <c r="BZ44" s="46"/>
    </row>
    <row r="45" spans="1:78" ht="32.25" hidden="1" customHeight="1" outlineLevel="4" thickBot="1" x14ac:dyDescent="0.25">
      <c r="A45" s="41"/>
      <c r="B45" s="42">
        <f t="shared" si="38"/>
        <v>0</v>
      </c>
      <c r="C45" s="43"/>
      <c r="D45" s="43"/>
      <c r="E45" s="43"/>
      <c r="F45" s="43"/>
      <c r="G45" s="43">
        <f t="shared" si="1"/>
        <v>0</v>
      </c>
      <c r="H45" s="44" t="s">
        <v>89</v>
      </c>
      <c r="I45" s="45">
        <v>0</v>
      </c>
      <c r="J45" s="46">
        <v>0</v>
      </c>
      <c r="K45" s="46"/>
      <c r="L45" s="46"/>
      <c r="M45" s="46"/>
      <c r="N45" s="46"/>
      <c r="O45" s="46">
        <f t="shared" si="2"/>
        <v>0</v>
      </c>
      <c r="P45" s="47">
        <f t="shared" si="3"/>
        <v>0</v>
      </c>
      <c r="Q45" s="45">
        <v>2</v>
      </c>
      <c r="R45" s="46">
        <v>46350000</v>
      </c>
      <c r="S45" s="46"/>
      <c r="T45" s="46"/>
      <c r="U45" s="46"/>
      <c r="V45" s="46"/>
      <c r="W45" s="46">
        <f t="shared" si="4"/>
        <v>46350000</v>
      </c>
      <c r="X45" s="45">
        <v>2</v>
      </c>
      <c r="Y45" s="46">
        <v>46350000</v>
      </c>
      <c r="Z45" s="46"/>
      <c r="AA45" s="46"/>
      <c r="AB45" s="46"/>
      <c r="AC45" s="46"/>
      <c r="AD45" s="46">
        <f t="shared" si="90"/>
        <v>46350000</v>
      </c>
      <c r="AE45" s="46">
        <v>46350000</v>
      </c>
      <c r="AF45" s="46"/>
      <c r="AG45" s="46"/>
      <c r="AH45" s="46"/>
      <c r="AI45" s="46"/>
      <c r="AJ45" s="46"/>
      <c r="AK45" s="46"/>
      <c r="AL45" s="46"/>
      <c r="AM45" s="46">
        <f t="shared" si="91"/>
        <v>46350000</v>
      </c>
      <c r="AN45" s="46">
        <v>46350000</v>
      </c>
      <c r="AO45" s="46"/>
      <c r="AP45" s="46"/>
      <c r="AQ45" s="46"/>
      <c r="AR45" s="46"/>
      <c r="AS45" s="46"/>
      <c r="AT45" s="46"/>
      <c r="AU45" s="46"/>
      <c r="AV45" s="46">
        <f t="shared" si="92"/>
        <v>46350000</v>
      </c>
      <c r="AW45" s="46">
        <v>46350000</v>
      </c>
      <c r="AX45" s="46"/>
      <c r="AY45" s="46"/>
      <c r="AZ45" s="46"/>
      <c r="BA45" s="46"/>
      <c r="BB45" s="46"/>
      <c r="BC45" s="46"/>
      <c r="BD45" s="46"/>
      <c r="BE45" s="46">
        <f t="shared" si="93"/>
        <v>46350000</v>
      </c>
      <c r="BF45" s="46">
        <v>46350000</v>
      </c>
      <c r="BG45" s="46"/>
      <c r="BH45" s="46"/>
      <c r="BI45" s="46"/>
      <c r="BJ45" s="46"/>
      <c r="BK45" s="46"/>
      <c r="BL45" s="46"/>
      <c r="BM45" s="46"/>
      <c r="BN45" s="46">
        <f t="shared" si="94"/>
        <v>46350000</v>
      </c>
      <c r="BO45" s="46">
        <v>46350000</v>
      </c>
      <c r="BP45" s="46"/>
      <c r="BQ45" s="46"/>
      <c r="BR45" s="46"/>
      <c r="BS45" s="46"/>
      <c r="BT45" s="46"/>
      <c r="BU45" s="46"/>
      <c r="BV45" s="46"/>
      <c r="BW45" s="46">
        <f t="shared" si="95"/>
        <v>46350000</v>
      </c>
      <c r="BX45" s="46"/>
      <c r="BY45" s="46">
        <f t="shared" si="45"/>
        <v>-46350000</v>
      </c>
      <c r="BZ45" s="46"/>
    </row>
    <row r="46" spans="1:78" s="51" customFormat="1" ht="15.75" hidden="1" outlineLevel="4" thickBot="1" x14ac:dyDescent="0.25">
      <c r="A46" s="41"/>
      <c r="B46" s="42">
        <f t="shared" si="38"/>
        <v>0</v>
      </c>
      <c r="C46" s="43"/>
      <c r="D46" s="43"/>
      <c r="E46" s="43"/>
      <c r="F46" s="43"/>
      <c r="G46" s="43">
        <f t="shared" si="1"/>
        <v>0</v>
      </c>
      <c r="H46" s="44" t="s">
        <v>89</v>
      </c>
      <c r="I46" s="45">
        <v>0</v>
      </c>
      <c r="J46" s="46">
        <v>0</v>
      </c>
      <c r="K46" s="46"/>
      <c r="L46" s="46"/>
      <c r="M46" s="46"/>
      <c r="N46" s="46"/>
      <c r="O46" s="46">
        <f t="shared" si="2"/>
        <v>0</v>
      </c>
      <c r="P46" s="47">
        <f t="shared" si="3"/>
        <v>0</v>
      </c>
      <c r="Q46" s="45">
        <v>8</v>
      </c>
      <c r="R46" s="46">
        <v>240000000</v>
      </c>
      <c r="S46" s="46"/>
      <c r="T46" s="46"/>
      <c r="U46" s="46"/>
      <c r="V46" s="46"/>
      <c r="W46" s="46">
        <f t="shared" si="4"/>
        <v>240000000</v>
      </c>
      <c r="X46" s="45">
        <v>8</v>
      </c>
      <c r="Y46" s="46">
        <v>240000000</v>
      </c>
      <c r="Z46" s="46"/>
      <c r="AA46" s="46"/>
      <c r="AB46" s="46"/>
      <c r="AC46" s="46"/>
      <c r="AD46" s="46">
        <f t="shared" si="90"/>
        <v>240000000</v>
      </c>
      <c r="AE46" s="46">
        <v>240000000</v>
      </c>
      <c r="AF46" s="46"/>
      <c r="AG46" s="46"/>
      <c r="AH46" s="46"/>
      <c r="AI46" s="46"/>
      <c r="AJ46" s="46"/>
      <c r="AK46" s="46"/>
      <c r="AL46" s="46"/>
      <c r="AM46" s="46">
        <f t="shared" si="91"/>
        <v>240000000</v>
      </c>
      <c r="AN46" s="46">
        <v>240000000</v>
      </c>
      <c r="AO46" s="46"/>
      <c r="AP46" s="46"/>
      <c r="AQ46" s="46"/>
      <c r="AR46" s="46"/>
      <c r="AS46" s="46"/>
      <c r="AT46" s="46"/>
      <c r="AU46" s="46"/>
      <c r="AV46" s="46">
        <f t="shared" si="92"/>
        <v>240000000</v>
      </c>
      <c r="AW46" s="46">
        <v>240000000</v>
      </c>
      <c r="AX46" s="46"/>
      <c r="AY46" s="46"/>
      <c r="AZ46" s="46"/>
      <c r="BA46" s="46"/>
      <c r="BB46" s="46"/>
      <c r="BC46" s="46"/>
      <c r="BD46" s="46"/>
      <c r="BE46" s="46">
        <f t="shared" si="93"/>
        <v>240000000</v>
      </c>
      <c r="BF46" s="46">
        <v>240000000</v>
      </c>
      <c r="BG46" s="46"/>
      <c r="BH46" s="46"/>
      <c r="BI46" s="46"/>
      <c r="BJ46" s="46"/>
      <c r="BK46" s="46"/>
      <c r="BL46" s="46"/>
      <c r="BM46" s="46"/>
      <c r="BN46" s="46">
        <f t="shared" si="94"/>
        <v>240000000</v>
      </c>
      <c r="BO46" s="46">
        <v>240000000</v>
      </c>
      <c r="BP46" s="46"/>
      <c r="BQ46" s="46"/>
      <c r="BR46" s="46"/>
      <c r="BS46" s="46"/>
      <c r="BT46" s="46"/>
      <c r="BU46" s="46"/>
      <c r="BV46" s="46"/>
      <c r="BW46" s="46">
        <f t="shared" si="95"/>
        <v>240000000</v>
      </c>
      <c r="BX46" s="46"/>
      <c r="BY46" s="46">
        <f t="shared" si="45"/>
        <v>-240000000</v>
      </c>
      <c r="BZ46" s="46"/>
    </row>
    <row r="47" spans="1:78" ht="32.25" outlineLevel="3" collapsed="1" thickBot="1" x14ac:dyDescent="0.25">
      <c r="A47" s="33" t="s">
        <v>137</v>
      </c>
      <c r="B47" s="34">
        <f t="shared" si="38"/>
        <v>15</v>
      </c>
      <c r="C47" s="35" t="s">
        <v>138</v>
      </c>
      <c r="D47" s="48">
        <v>220720000</v>
      </c>
      <c r="E47" s="48"/>
      <c r="F47" s="49"/>
      <c r="G47" s="48">
        <f t="shared" si="1"/>
        <v>220720000</v>
      </c>
      <c r="H47" s="37"/>
      <c r="I47" s="38"/>
      <c r="J47" s="39">
        <f>SUM(J48)</f>
        <v>221720000</v>
      </c>
      <c r="K47" s="39">
        <f>SUM(K48)</f>
        <v>0</v>
      </c>
      <c r="L47" s="39">
        <f>SUM(L48)</f>
        <v>0</v>
      </c>
      <c r="M47" s="39">
        <f>SUM(M48)</f>
        <v>0</v>
      </c>
      <c r="N47" s="39">
        <f>SUM(N48)</f>
        <v>0</v>
      </c>
      <c r="O47" s="39">
        <f t="shared" si="2"/>
        <v>221720000</v>
      </c>
      <c r="P47" s="40">
        <f t="shared" si="3"/>
        <v>1000000</v>
      </c>
      <c r="Q47" s="38"/>
      <c r="R47" s="39">
        <f>SUM(R48)</f>
        <v>250000000</v>
      </c>
      <c r="S47" s="39">
        <f>SUM(S48)</f>
        <v>0</v>
      </c>
      <c r="T47" s="39">
        <f>SUM(T48)</f>
        <v>0</v>
      </c>
      <c r="U47" s="39">
        <f>SUM(U48)</f>
        <v>0</v>
      </c>
      <c r="V47" s="39">
        <f>SUM(V48)</f>
        <v>0</v>
      </c>
      <c r="W47" s="39">
        <f t="shared" si="4"/>
        <v>250000000</v>
      </c>
      <c r="X47" s="38"/>
      <c r="Y47" s="39">
        <f t="shared" ref="Y47:BD47" si="96">SUM(Y48)</f>
        <v>250000000</v>
      </c>
      <c r="Z47" s="39">
        <f t="shared" si="96"/>
        <v>0</v>
      </c>
      <c r="AA47" s="39">
        <f t="shared" si="96"/>
        <v>0</v>
      </c>
      <c r="AB47" s="39">
        <f t="shared" si="96"/>
        <v>0</v>
      </c>
      <c r="AC47" s="39">
        <f t="shared" si="96"/>
        <v>0</v>
      </c>
      <c r="AD47" s="39">
        <f t="shared" si="90"/>
        <v>250000000</v>
      </c>
      <c r="AE47" s="39">
        <f t="shared" si="96"/>
        <v>220720000</v>
      </c>
      <c r="AF47" s="39">
        <f t="shared" si="96"/>
        <v>0</v>
      </c>
      <c r="AG47" s="39">
        <f t="shared" si="96"/>
        <v>0</v>
      </c>
      <c r="AH47" s="39">
        <f t="shared" si="96"/>
        <v>0</v>
      </c>
      <c r="AI47" s="39">
        <f t="shared" si="96"/>
        <v>0</v>
      </c>
      <c r="AJ47" s="39">
        <f t="shared" si="96"/>
        <v>0</v>
      </c>
      <c r="AK47" s="39">
        <f t="shared" si="96"/>
        <v>0</v>
      </c>
      <c r="AL47" s="39">
        <f t="shared" si="96"/>
        <v>0</v>
      </c>
      <c r="AM47" s="39">
        <f t="shared" si="91"/>
        <v>220720000</v>
      </c>
      <c r="AN47" s="39">
        <f t="shared" si="96"/>
        <v>220720000</v>
      </c>
      <c r="AO47" s="39">
        <f t="shared" si="96"/>
        <v>0</v>
      </c>
      <c r="AP47" s="39">
        <f t="shared" si="96"/>
        <v>0</v>
      </c>
      <c r="AQ47" s="39">
        <f t="shared" si="96"/>
        <v>0</v>
      </c>
      <c r="AR47" s="39">
        <f t="shared" si="96"/>
        <v>0</v>
      </c>
      <c r="AS47" s="39">
        <f t="shared" si="96"/>
        <v>0</v>
      </c>
      <c r="AT47" s="39">
        <f t="shared" si="96"/>
        <v>0</v>
      </c>
      <c r="AU47" s="39">
        <f t="shared" si="96"/>
        <v>0</v>
      </c>
      <c r="AV47" s="39">
        <f t="shared" si="92"/>
        <v>220720000</v>
      </c>
      <c r="AW47" s="39">
        <f>SUM(AW48)+9600000</f>
        <v>230320000</v>
      </c>
      <c r="AX47" s="39">
        <f t="shared" si="96"/>
        <v>0</v>
      </c>
      <c r="AY47" s="39">
        <f t="shared" si="96"/>
        <v>0</v>
      </c>
      <c r="AZ47" s="39">
        <f t="shared" si="96"/>
        <v>0</v>
      </c>
      <c r="BA47" s="39">
        <f t="shared" si="96"/>
        <v>0</v>
      </c>
      <c r="BB47" s="39">
        <f t="shared" si="96"/>
        <v>0</v>
      </c>
      <c r="BC47" s="39">
        <f t="shared" si="96"/>
        <v>0</v>
      </c>
      <c r="BD47" s="39">
        <f t="shared" si="96"/>
        <v>0</v>
      </c>
      <c r="BE47" s="39">
        <f t="shared" si="93"/>
        <v>230320000</v>
      </c>
      <c r="BF47" s="39">
        <f>SUM(BF48)+9600000</f>
        <v>230320000</v>
      </c>
      <c r="BG47" s="39">
        <f t="shared" ref="BG47:BM47" si="97">SUM(BG48)</f>
        <v>0</v>
      </c>
      <c r="BH47" s="39">
        <f t="shared" si="97"/>
        <v>0</v>
      </c>
      <c r="BI47" s="39">
        <f t="shared" si="97"/>
        <v>0</v>
      </c>
      <c r="BJ47" s="39">
        <f t="shared" si="97"/>
        <v>0</v>
      </c>
      <c r="BK47" s="39">
        <f t="shared" si="97"/>
        <v>0</v>
      </c>
      <c r="BL47" s="39">
        <f t="shared" si="97"/>
        <v>0</v>
      </c>
      <c r="BM47" s="39">
        <f t="shared" si="97"/>
        <v>0</v>
      </c>
      <c r="BN47" s="39">
        <f t="shared" si="94"/>
        <v>230320000</v>
      </c>
      <c r="BO47" s="39">
        <f>SUM(BO48)+9600000</f>
        <v>230320000</v>
      </c>
      <c r="BP47" s="39">
        <f t="shared" ref="BP47:BV47" si="98">SUM(BP48)</f>
        <v>0</v>
      </c>
      <c r="BQ47" s="39">
        <f t="shared" si="98"/>
        <v>0</v>
      </c>
      <c r="BR47" s="39">
        <f t="shared" si="98"/>
        <v>0</v>
      </c>
      <c r="BS47" s="39">
        <f t="shared" si="98"/>
        <v>0</v>
      </c>
      <c r="BT47" s="39">
        <f t="shared" si="98"/>
        <v>0</v>
      </c>
      <c r="BU47" s="39">
        <f t="shared" si="98"/>
        <v>0</v>
      </c>
      <c r="BV47" s="39">
        <f t="shared" si="98"/>
        <v>0</v>
      </c>
      <c r="BW47" s="39">
        <f t="shared" si="95"/>
        <v>230320000</v>
      </c>
      <c r="BX47" s="39">
        <f>BW47</f>
        <v>230320000</v>
      </c>
      <c r="BY47" s="39">
        <f t="shared" si="45"/>
        <v>0</v>
      </c>
      <c r="BZ47" s="39"/>
    </row>
    <row r="48" spans="1:78" ht="15.75" hidden="1" outlineLevel="4" thickBot="1" x14ac:dyDescent="0.25">
      <c r="A48" s="41"/>
      <c r="B48" s="42">
        <f t="shared" si="38"/>
        <v>0</v>
      </c>
      <c r="C48" s="43"/>
      <c r="D48" s="43"/>
      <c r="E48" s="43"/>
      <c r="F48" s="43"/>
      <c r="G48" s="43">
        <f t="shared" si="1"/>
        <v>0</v>
      </c>
      <c r="H48" s="44" t="s">
        <v>89</v>
      </c>
      <c r="I48" s="45">
        <v>6</v>
      </c>
      <c r="J48" s="46">
        <v>221720000</v>
      </c>
      <c r="K48" s="46"/>
      <c r="L48" s="46"/>
      <c r="M48" s="46"/>
      <c r="N48" s="46"/>
      <c r="O48" s="46">
        <f t="shared" si="2"/>
        <v>221720000</v>
      </c>
      <c r="P48" s="47">
        <f t="shared" si="3"/>
        <v>221720000</v>
      </c>
      <c r="Q48" s="45">
        <v>7</v>
      </c>
      <c r="R48" s="46">
        <v>250000000</v>
      </c>
      <c r="S48" s="46"/>
      <c r="T48" s="46"/>
      <c r="U48" s="46"/>
      <c r="V48" s="46"/>
      <c r="W48" s="46">
        <f t="shared" si="4"/>
        <v>250000000</v>
      </c>
      <c r="X48" s="45">
        <v>7</v>
      </c>
      <c r="Y48" s="46">
        <v>250000000</v>
      </c>
      <c r="Z48" s="46"/>
      <c r="AA48" s="46"/>
      <c r="AB48" s="46"/>
      <c r="AC48" s="46"/>
      <c r="AD48" s="46">
        <f t="shared" si="90"/>
        <v>250000000</v>
      </c>
      <c r="AE48" s="46">
        <f>250000000-29280000</f>
        <v>220720000</v>
      </c>
      <c r="AF48" s="46"/>
      <c r="AG48" s="46"/>
      <c r="AH48" s="46"/>
      <c r="AI48" s="46"/>
      <c r="AJ48" s="46"/>
      <c r="AK48" s="46"/>
      <c r="AL48" s="46"/>
      <c r="AM48" s="46">
        <f t="shared" si="91"/>
        <v>220720000</v>
      </c>
      <c r="AN48" s="46">
        <f>250000000-29280000</f>
        <v>220720000</v>
      </c>
      <c r="AO48" s="46"/>
      <c r="AP48" s="46"/>
      <c r="AQ48" s="46"/>
      <c r="AR48" s="46"/>
      <c r="AS48" s="46"/>
      <c r="AT48" s="46"/>
      <c r="AU48" s="46"/>
      <c r="AV48" s="46">
        <f t="shared" si="92"/>
        <v>220720000</v>
      </c>
      <c r="AW48" s="46">
        <f>250000000-29280000</f>
        <v>220720000</v>
      </c>
      <c r="AX48" s="46"/>
      <c r="AY48" s="46"/>
      <c r="AZ48" s="46"/>
      <c r="BA48" s="46"/>
      <c r="BB48" s="46"/>
      <c r="BC48" s="46"/>
      <c r="BD48" s="46"/>
      <c r="BE48" s="46">
        <f t="shared" si="93"/>
        <v>220720000</v>
      </c>
      <c r="BF48" s="46">
        <f>250000000-29280000</f>
        <v>220720000</v>
      </c>
      <c r="BG48" s="46"/>
      <c r="BH48" s="46"/>
      <c r="BI48" s="46"/>
      <c r="BJ48" s="46"/>
      <c r="BK48" s="46"/>
      <c r="BL48" s="46"/>
      <c r="BM48" s="46"/>
      <c r="BN48" s="46">
        <f t="shared" si="94"/>
        <v>220720000</v>
      </c>
      <c r="BO48" s="46">
        <f>250000000-29280000</f>
        <v>220720000</v>
      </c>
      <c r="BP48" s="46"/>
      <c r="BQ48" s="46"/>
      <c r="BR48" s="46"/>
      <c r="BS48" s="46"/>
      <c r="BT48" s="46"/>
      <c r="BU48" s="46"/>
      <c r="BV48" s="46"/>
      <c r="BW48" s="46">
        <f t="shared" si="95"/>
        <v>220720000</v>
      </c>
      <c r="BX48" s="46"/>
      <c r="BY48" s="46">
        <f t="shared" si="45"/>
        <v>-220720000</v>
      </c>
      <c r="BZ48" s="46"/>
    </row>
    <row r="49" spans="1:78" ht="63.75" outlineLevel="1" thickBot="1" x14ac:dyDescent="0.25">
      <c r="A49" s="20">
        <v>9.1030092592592593E-2</v>
      </c>
      <c r="B49" s="21">
        <f t="shared" si="38"/>
        <v>18</v>
      </c>
      <c r="C49" s="22" t="s">
        <v>139</v>
      </c>
      <c r="D49" s="23">
        <f>SUM(D50)</f>
        <v>4700000</v>
      </c>
      <c r="E49" s="23">
        <f>SUM(E50)</f>
        <v>0</v>
      </c>
      <c r="F49" s="24"/>
      <c r="G49" s="23">
        <f t="shared" si="1"/>
        <v>4700000</v>
      </c>
      <c r="H49" s="58"/>
      <c r="I49" s="25"/>
      <c r="J49" s="23">
        <f t="shared" ref="J49:N51" si="99">SUM(J50)</f>
        <v>5000000</v>
      </c>
      <c r="K49" s="23">
        <f t="shared" si="99"/>
        <v>0</v>
      </c>
      <c r="L49" s="23">
        <f t="shared" si="99"/>
        <v>0</v>
      </c>
      <c r="M49" s="23">
        <f t="shared" si="99"/>
        <v>0</v>
      </c>
      <c r="N49" s="23">
        <f t="shared" si="99"/>
        <v>0</v>
      </c>
      <c r="O49" s="23">
        <f t="shared" si="2"/>
        <v>5000000</v>
      </c>
      <c r="P49" s="26">
        <f t="shared" si="3"/>
        <v>300000</v>
      </c>
      <c r="Q49" s="25"/>
      <c r="R49" s="23">
        <f t="shared" ref="R49:V51" si="100">SUM(R50)</f>
        <v>2500000</v>
      </c>
      <c r="S49" s="23">
        <f t="shared" si="100"/>
        <v>0</v>
      </c>
      <c r="T49" s="23">
        <f t="shared" si="100"/>
        <v>0</v>
      </c>
      <c r="U49" s="23">
        <f t="shared" si="100"/>
        <v>0</v>
      </c>
      <c r="V49" s="23">
        <f t="shared" si="100"/>
        <v>0</v>
      </c>
      <c r="W49" s="23">
        <f t="shared" si="4"/>
        <v>2500000</v>
      </c>
      <c r="X49" s="25"/>
      <c r="Y49" s="23">
        <f t="shared" ref="Y49:AN51" si="101">SUM(Y50)</f>
        <v>5000000</v>
      </c>
      <c r="Z49" s="23">
        <f t="shared" si="101"/>
        <v>0</v>
      </c>
      <c r="AA49" s="23">
        <f t="shared" si="101"/>
        <v>0</v>
      </c>
      <c r="AB49" s="23">
        <f t="shared" si="101"/>
        <v>0</v>
      </c>
      <c r="AC49" s="23">
        <f t="shared" si="101"/>
        <v>0</v>
      </c>
      <c r="AD49" s="23">
        <f t="shared" si="90"/>
        <v>5000000</v>
      </c>
      <c r="AE49" s="23">
        <f t="shared" si="101"/>
        <v>5000000</v>
      </c>
      <c r="AF49" s="23">
        <f t="shared" si="101"/>
        <v>0</v>
      </c>
      <c r="AG49" s="23">
        <f t="shared" si="101"/>
        <v>0</v>
      </c>
      <c r="AH49" s="23">
        <f t="shared" si="101"/>
        <v>0</v>
      </c>
      <c r="AI49" s="23">
        <f t="shared" si="101"/>
        <v>0</v>
      </c>
      <c r="AJ49" s="23">
        <f t="shared" si="101"/>
        <v>0</v>
      </c>
      <c r="AK49" s="23">
        <f t="shared" si="101"/>
        <v>0</v>
      </c>
      <c r="AL49" s="23">
        <f t="shared" si="101"/>
        <v>0</v>
      </c>
      <c r="AM49" s="23">
        <f t="shared" si="91"/>
        <v>5000000</v>
      </c>
      <c r="AN49" s="23">
        <f t="shared" si="101"/>
        <v>5000000</v>
      </c>
      <c r="AO49" s="23">
        <f t="shared" ref="AN49:AU51" si="102">SUM(AO50)</f>
        <v>0</v>
      </c>
      <c r="AP49" s="23">
        <f t="shared" si="102"/>
        <v>0</v>
      </c>
      <c r="AQ49" s="23">
        <f t="shared" si="102"/>
        <v>0</v>
      </c>
      <c r="AR49" s="23">
        <f t="shared" si="102"/>
        <v>0</v>
      </c>
      <c r="AS49" s="23">
        <f t="shared" si="102"/>
        <v>0</v>
      </c>
      <c r="AT49" s="23">
        <f t="shared" si="102"/>
        <v>0</v>
      </c>
      <c r="AU49" s="23">
        <f t="shared" si="102"/>
        <v>0</v>
      </c>
      <c r="AV49" s="23">
        <f t="shared" si="92"/>
        <v>5000000</v>
      </c>
      <c r="AW49" s="23">
        <f t="shared" ref="AW49:BL51" si="103">SUM(AW50)</f>
        <v>5000000</v>
      </c>
      <c r="AX49" s="23">
        <f t="shared" si="103"/>
        <v>0</v>
      </c>
      <c r="AY49" s="23">
        <f t="shared" si="103"/>
        <v>0</v>
      </c>
      <c r="AZ49" s="23">
        <f t="shared" si="103"/>
        <v>0</v>
      </c>
      <c r="BA49" s="23">
        <f t="shared" si="103"/>
        <v>0</v>
      </c>
      <c r="BB49" s="23">
        <f t="shared" si="103"/>
        <v>0</v>
      </c>
      <c r="BC49" s="23">
        <f t="shared" si="103"/>
        <v>0</v>
      </c>
      <c r="BD49" s="23">
        <f t="shared" si="103"/>
        <v>0</v>
      </c>
      <c r="BE49" s="23">
        <f t="shared" si="93"/>
        <v>5000000</v>
      </c>
      <c r="BF49" s="23">
        <f t="shared" si="103"/>
        <v>5000000</v>
      </c>
      <c r="BG49" s="23">
        <f t="shared" si="103"/>
        <v>0</v>
      </c>
      <c r="BH49" s="23">
        <f t="shared" si="103"/>
        <v>0</v>
      </c>
      <c r="BI49" s="23">
        <f t="shared" si="103"/>
        <v>0</v>
      </c>
      <c r="BJ49" s="23">
        <f t="shared" si="103"/>
        <v>0</v>
      </c>
      <c r="BK49" s="23">
        <f t="shared" si="103"/>
        <v>0</v>
      </c>
      <c r="BL49" s="23">
        <f t="shared" si="103"/>
        <v>0</v>
      </c>
      <c r="BM49" s="23">
        <f t="shared" ref="BF49:BM51" si="104">SUM(BM50)</f>
        <v>0</v>
      </c>
      <c r="BN49" s="23">
        <f t="shared" si="94"/>
        <v>5000000</v>
      </c>
      <c r="BO49" s="23">
        <f t="shared" ref="BO49:BX51" si="105">SUM(BO50)</f>
        <v>5000000</v>
      </c>
      <c r="BP49" s="23">
        <f t="shared" si="105"/>
        <v>0</v>
      </c>
      <c r="BQ49" s="23">
        <f t="shared" si="105"/>
        <v>0</v>
      </c>
      <c r="BR49" s="23">
        <f t="shared" si="105"/>
        <v>0</v>
      </c>
      <c r="BS49" s="23">
        <f t="shared" si="105"/>
        <v>0</v>
      </c>
      <c r="BT49" s="23">
        <f t="shared" si="105"/>
        <v>0</v>
      </c>
      <c r="BU49" s="23">
        <f t="shared" si="105"/>
        <v>0</v>
      </c>
      <c r="BV49" s="23">
        <f t="shared" si="105"/>
        <v>0</v>
      </c>
      <c r="BW49" s="23">
        <f t="shared" si="95"/>
        <v>5000000</v>
      </c>
      <c r="BX49" s="23">
        <f t="shared" si="105"/>
        <v>5000000</v>
      </c>
      <c r="BY49" s="23">
        <f t="shared" si="45"/>
        <v>0</v>
      </c>
      <c r="BZ49" s="23"/>
    </row>
    <row r="50" spans="1:78" ht="16.5" outlineLevel="2" thickBot="1" x14ac:dyDescent="0.25">
      <c r="A50" s="27" t="s">
        <v>140</v>
      </c>
      <c r="B50" s="28">
        <f t="shared" si="38"/>
        <v>12</v>
      </c>
      <c r="C50" s="52" t="s">
        <v>141</v>
      </c>
      <c r="D50" s="29">
        <f>SUM(D51)</f>
        <v>4700000</v>
      </c>
      <c r="E50" s="29">
        <f>SUM(E51)</f>
        <v>0</v>
      </c>
      <c r="F50" s="30"/>
      <c r="G50" s="29">
        <f t="shared" si="1"/>
        <v>4700000</v>
      </c>
      <c r="H50" s="59"/>
      <c r="I50" s="31"/>
      <c r="J50" s="29">
        <f t="shared" si="99"/>
        <v>5000000</v>
      </c>
      <c r="K50" s="29">
        <f t="shared" si="99"/>
        <v>0</v>
      </c>
      <c r="L50" s="29">
        <f t="shared" si="99"/>
        <v>0</v>
      </c>
      <c r="M50" s="29">
        <f t="shared" si="99"/>
        <v>0</v>
      </c>
      <c r="N50" s="29">
        <f t="shared" si="99"/>
        <v>0</v>
      </c>
      <c r="O50" s="29">
        <f t="shared" si="2"/>
        <v>5000000</v>
      </c>
      <c r="P50" s="32">
        <f t="shared" si="3"/>
        <v>300000</v>
      </c>
      <c r="Q50" s="31"/>
      <c r="R50" s="29">
        <f t="shared" si="100"/>
        <v>2500000</v>
      </c>
      <c r="S50" s="29">
        <f t="shared" si="100"/>
        <v>0</v>
      </c>
      <c r="T50" s="29">
        <f t="shared" si="100"/>
        <v>0</v>
      </c>
      <c r="U50" s="29">
        <f t="shared" si="100"/>
        <v>0</v>
      </c>
      <c r="V50" s="29">
        <f t="shared" si="100"/>
        <v>0</v>
      </c>
      <c r="W50" s="29">
        <f t="shared" si="4"/>
        <v>2500000</v>
      </c>
      <c r="X50" s="31"/>
      <c r="Y50" s="29">
        <f t="shared" si="101"/>
        <v>5000000</v>
      </c>
      <c r="Z50" s="29">
        <f t="shared" si="101"/>
        <v>0</v>
      </c>
      <c r="AA50" s="29">
        <f t="shared" si="101"/>
        <v>0</v>
      </c>
      <c r="AB50" s="29">
        <f t="shared" si="101"/>
        <v>0</v>
      </c>
      <c r="AC50" s="29">
        <f t="shared" si="101"/>
        <v>0</v>
      </c>
      <c r="AD50" s="29">
        <f t="shared" si="90"/>
        <v>5000000</v>
      </c>
      <c r="AE50" s="29">
        <f t="shared" si="101"/>
        <v>5000000</v>
      </c>
      <c r="AF50" s="29">
        <f t="shared" si="101"/>
        <v>0</v>
      </c>
      <c r="AG50" s="29">
        <f t="shared" si="101"/>
        <v>0</v>
      </c>
      <c r="AH50" s="29">
        <f t="shared" si="101"/>
        <v>0</v>
      </c>
      <c r="AI50" s="29">
        <f t="shared" si="101"/>
        <v>0</v>
      </c>
      <c r="AJ50" s="29">
        <f t="shared" si="101"/>
        <v>0</v>
      </c>
      <c r="AK50" s="29">
        <f t="shared" si="101"/>
        <v>0</v>
      </c>
      <c r="AL50" s="29">
        <f t="shared" si="101"/>
        <v>0</v>
      </c>
      <c r="AM50" s="29">
        <f t="shared" si="91"/>
        <v>5000000</v>
      </c>
      <c r="AN50" s="29">
        <f t="shared" si="102"/>
        <v>5000000</v>
      </c>
      <c r="AO50" s="29">
        <f t="shared" si="102"/>
        <v>0</v>
      </c>
      <c r="AP50" s="29">
        <f t="shared" si="102"/>
        <v>0</v>
      </c>
      <c r="AQ50" s="29">
        <f t="shared" si="102"/>
        <v>0</v>
      </c>
      <c r="AR50" s="29">
        <f t="shared" si="102"/>
        <v>0</v>
      </c>
      <c r="AS50" s="29">
        <f t="shared" si="102"/>
        <v>0</v>
      </c>
      <c r="AT50" s="29">
        <f t="shared" si="102"/>
        <v>0</v>
      </c>
      <c r="AU50" s="29">
        <f t="shared" si="102"/>
        <v>0</v>
      </c>
      <c r="AV50" s="29">
        <f t="shared" si="92"/>
        <v>5000000</v>
      </c>
      <c r="AW50" s="29">
        <f t="shared" si="103"/>
        <v>5000000</v>
      </c>
      <c r="AX50" s="29">
        <f t="shared" si="103"/>
        <v>0</v>
      </c>
      <c r="AY50" s="29">
        <f t="shared" si="103"/>
        <v>0</v>
      </c>
      <c r="AZ50" s="29">
        <f t="shared" si="103"/>
        <v>0</v>
      </c>
      <c r="BA50" s="29">
        <f t="shared" si="103"/>
        <v>0</v>
      </c>
      <c r="BB50" s="29">
        <f t="shared" si="103"/>
        <v>0</v>
      </c>
      <c r="BC50" s="29">
        <f t="shared" si="103"/>
        <v>0</v>
      </c>
      <c r="BD50" s="29">
        <f t="shared" si="103"/>
        <v>0</v>
      </c>
      <c r="BE50" s="29">
        <f t="shared" si="93"/>
        <v>5000000</v>
      </c>
      <c r="BF50" s="29">
        <f t="shared" si="104"/>
        <v>5000000</v>
      </c>
      <c r="BG50" s="29">
        <f t="shared" si="104"/>
        <v>0</v>
      </c>
      <c r="BH50" s="29">
        <f t="shared" si="104"/>
        <v>0</v>
      </c>
      <c r="BI50" s="29">
        <f t="shared" si="104"/>
        <v>0</v>
      </c>
      <c r="BJ50" s="29">
        <f t="shared" si="104"/>
        <v>0</v>
      </c>
      <c r="BK50" s="29">
        <f t="shared" si="104"/>
        <v>0</v>
      </c>
      <c r="BL50" s="29">
        <f t="shared" si="104"/>
        <v>0</v>
      </c>
      <c r="BM50" s="29">
        <f t="shared" si="104"/>
        <v>0</v>
      </c>
      <c r="BN50" s="29">
        <f t="shared" si="94"/>
        <v>5000000</v>
      </c>
      <c r="BO50" s="29">
        <f t="shared" si="105"/>
        <v>5000000</v>
      </c>
      <c r="BP50" s="29">
        <f t="shared" si="105"/>
        <v>0</v>
      </c>
      <c r="BQ50" s="29">
        <f t="shared" si="105"/>
        <v>0</v>
      </c>
      <c r="BR50" s="29">
        <f t="shared" si="105"/>
        <v>0</v>
      </c>
      <c r="BS50" s="29">
        <f t="shared" si="105"/>
        <v>0</v>
      </c>
      <c r="BT50" s="29">
        <f t="shared" si="105"/>
        <v>0</v>
      </c>
      <c r="BU50" s="29">
        <f t="shared" si="105"/>
        <v>0</v>
      </c>
      <c r="BV50" s="29">
        <f t="shared" si="105"/>
        <v>0</v>
      </c>
      <c r="BW50" s="29">
        <f t="shared" si="95"/>
        <v>5000000</v>
      </c>
      <c r="BX50" s="29">
        <f t="shared" si="105"/>
        <v>5000000</v>
      </c>
      <c r="BY50" s="29">
        <f t="shared" si="45"/>
        <v>0</v>
      </c>
      <c r="BZ50" s="29"/>
    </row>
    <row r="51" spans="1:78" ht="48" outlineLevel="3" collapsed="1" thickBot="1" x14ac:dyDescent="0.25">
      <c r="A51" s="33" t="s">
        <v>142</v>
      </c>
      <c r="B51" s="34">
        <f t="shared" si="38"/>
        <v>15</v>
      </c>
      <c r="C51" s="35" t="s">
        <v>143</v>
      </c>
      <c r="D51" s="48">
        <v>4700000</v>
      </c>
      <c r="E51" s="48"/>
      <c r="F51" s="49"/>
      <c r="G51" s="48">
        <f t="shared" si="1"/>
        <v>4700000</v>
      </c>
      <c r="H51" s="37"/>
      <c r="I51" s="38"/>
      <c r="J51" s="39">
        <f t="shared" si="99"/>
        <v>5000000</v>
      </c>
      <c r="K51" s="39">
        <f t="shared" si="99"/>
        <v>0</v>
      </c>
      <c r="L51" s="39">
        <f t="shared" si="99"/>
        <v>0</v>
      </c>
      <c r="M51" s="39">
        <f t="shared" si="99"/>
        <v>0</v>
      </c>
      <c r="N51" s="39">
        <f t="shared" si="99"/>
        <v>0</v>
      </c>
      <c r="O51" s="39">
        <f t="shared" si="2"/>
        <v>5000000</v>
      </c>
      <c r="P51" s="40">
        <f t="shared" si="3"/>
        <v>300000</v>
      </c>
      <c r="Q51" s="38"/>
      <c r="R51" s="39">
        <f t="shared" si="100"/>
        <v>2500000</v>
      </c>
      <c r="S51" s="39">
        <f t="shared" si="100"/>
        <v>0</v>
      </c>
      <c r="T51" s="39">
        <f t="shared" si="100"/>
        <v>0</v>
      </c>
      <c r="U51" s="39">
        <f t="shared" si="100"/>
        <v>0</v>
      </c>
      <c r="V51" s="39">
        <f t="shared" si="100"/>
        <v>0</v>
      </c>
      <c r="W51" s="39">
        <f t="shared" si="4"/>
        <v>2500000</v>
      </c>
      <c r="X51" s="38"/>
      <c r="Y51" s="39">
        <v>5000000</v>
      </c>
      <c r="Z51" s="39">
        <f t="shared" si="101"/>
        <v>0</v>
      </c>
      <c r="AA51" s="39">
        <f t="shared" si="101"/>
        <v>0</v>
      </c>
      <c r="AB51" s="39">
        <f t="shared" si="101"/>
        <v>0</v>
      </c>
      <c r="AC51" s="39">
        <f t="shared" si="101"/>
        <v>0</v>
      </c>
      <c r="AD51" s="39">
        <f t="shared" si="90"/>
        <v>5000000</v>
      </c>
      <c r="AE51" s="39">
        <v>5000000</v>
      </c>
      <c r="AF51" s="39">
        <f t="shared" si="101"/>
        <v>0</v>
      </c>
      <c r="AG51" s="39">
        <f t="shared" si="101"/>
        <v>0</v>
      </c>
      <c r="AH51" s="39">
        <f t="shared" si="101"/>
        <v>0</v>
      </c>
      <c r="AI51" s="39">
        <f t="shared" si="101"/>
        <v>0</v>
      </c>
      <c r="AJ51" s="39">
        <f t="shared" si="101"/>
        <v>0</v>
      </c>
      <c r="AK51" s="39">
        <f t="shared" si="101"/>
        <v>0</v>
      </c>
      <c r="AL51" s="39">
        <f t="shared" si="101"/>
        <v>0</v>
      </c>
      <c r="AM51" s="39">
        <f t="shared" si="91"/>
        <v>5000000</v>
      </c>
      <c r="AN51" s="39">
        <v>5000000</v>
      </c>
      <c r="AO51" s="39">
        <f t="shared" si="102"/>
        <v>0</v>
      </c>
      <c r="AP51" s="39">
        <f t="shared" si="102"/>
        <v>0</v>
      </c>
      <c r="AQ51" s="39">
        <f t="shared" si="102"/>
        <v>0</v>
      </c>
      <c r="AR51" s="39">
        <f t="shared" si="102"/>
        <v>0</v>
      </c>
      <c r="AS51" s="39">
        <f t="shared" si="102"/>
        <v>0</v>
      </c>
      <c r="AT51" s="39">
        <f t="shared" si="102"/>
        <v>0</v>
      </c>
      <c r="AU51" s="39">
        <f t="shared" si="102"/>
        <v>0</v>
      </c>
      <c r="AV51" s="39">
        <f t="shared" si="92"/>
        <v>5000000</v>
      </c>
      <c r="AW51" s="39">
        <v>5000000</v>
      </c>
      <c r="AX51" s="39">
        <f t="shared" si="103"/>
        <v>0</v>
      </c>
      <c r="AY51" s="39">
        <f t="shared" si="103"/>
        <v>0</v>
      </c>
      <c r="AZ51" s="39">
        <f t="shared" si="103"/>
        <v>0</v>
      </c>
      <c r="BA51" s="39">
        <f t="shared" si="103"/>
        <v>0</v>
      </c>
      <c r="BB51" s="39">
        <f t="shared" si="103"/>
        <v>0</v>
      </c>
      <c r="BC51" s="39">
        <f t="shared" si="103"/>
        <v>0</v>
      </c>
      <c r="BD51" s="39">
        <f t="shared" si="103"/>
        <v>0</v>
      </c>
      <c r="BE51" s="39">
        <f t="shared" si="93"/>
        <v>5000000</v>
      </c>
      <c r="BF51" s="39">
        <v>5000000</v>
      </c>
      <c r="BG51" s="39">
        <f t="shared" si="104"/>
        <v>0</v>
      </c>
      <c r="BH51" s="39">
        <f t="shared" si="104"/>
        <v>0</v>
      </c>
      <c r="BI51" s="39">
        <f t="shared" si="104"/>
        <v>0</v>
      </c>
      <c r="BJ51" s="39">
        <f t="shared" si="104"/>
        <v>0</v>
      </c>
      <c r="BK51" s="39">
        <f t="shared" si="104"/>
        <v>0</v>
      </c>
      <c r="BL51" s="39">
        <f t="shared" si="104"/>
        <v>0</v>
      </c>
      <c r="BM51" s="39">
        <f t="shared" si="104"/>
        <v>0</v>
      </c>
      <c r="BN51" s="39">
        <f t="shared" si="94"/>
        <v>5000000</v>
      </c>
      <c r="BO51" s="39">
        <v>5000000</v>
      </c>
      <c r="BP51" s="39">
        <f t="shared" si="105"/>
        <v>0</v>
      </c>
      <c r="BQ51" s="39">
        <f t="shared" si="105"/>
        <v>0</v>
      </c>
      <c r="BR51" s="39">
        <f t="shared" si="105"/>
        <v>0</v>
      </c>
      <c r="BS51" s="39">
        <f t="shared" si="105"/>
        <v>0</v>
      </c>
      <c r="BT51" s="39">
        <f t="shared" si="105"/>
        <v>0</v>
      </c>
      <c r="BU51" s="39">
        <f t="shared" si="105"/>
        <v>0</v>
      </c>
      <c r="BV51" s="39">
        <f t="shared" si="105"/>
        <v>0</v>
      </c>
      <c r="BW51" s="39">
        <f t="shared" si="95"/>
        <v>5000000</v>
      </c>
      <c r="BX51" s="39">
        <f>BW51</f>
        <v>5000000</v>
      </c>
      <c r="BY51" s="39">
        <f t="shared" si="45"/>
        <v>0</v>
      </c>
      <c r="BZ51" s="39"/>
    </row>
    <row r="52" spans="1:78" ht="15.75" hidden="1" outlineLevel="4" thickBot="1" x14ac:dyDescent="0.25">
      <c r="A52" s="41"/>
      <c r="B52" s="42">
        <f t="shared" si="38"/>
        <v>0</v>
      </c>
      <c r="C52" s="43"/>
      <c r="D52" s="43"/>
      <c r="E52" s="43"/>
      <c r="F52" s="43"/>
      <c r="G52" s="43">
        <f t="shared" si="1"/>
        <v>0</v>
      </c>
      <c r="H52" s="44" t="s">
        <v>144</v>
      </c>
      <c r="I52" s="45">
        <v>14</v>
      </c>
      <c r="J52" s="46">
        <v>5000000</v>
      </c>
      <c r="K52" s="46"/>
      <c r="L52" s="46"/>
      <c r="M52" s="46"/>
      <c r="N52" s="46"/>
      <c r="O52" s="46">
        <f t="shared" si="2"/>
        <v>5000000</v>
      </c>
      <c r="P52" s="47">
        <f t="shared" si="3"/>
        <v>5000000</v>
      </c>
      <c r="Q52" s="45">
        <v>6</v>
      </c>
      <c r="R52" s="46">
        <v>2500000</v>
      </c>
      <c r="S52" s="46"/>
      <c r="T52" s="46"/>
      <c r="U52" s="46"/>
      <c r="V52" s="46"/>
      <c r="W52" s="46">
        <f t="shared" si="4"/>
        <v>2500000</v>
      </c>
      <c r="X52" s="45"/>
      <c r="Y52" s="46"/>
      <c r="Z52" s="46"/>
      <c r="AA52" s="46"/>
      <c r="AB52" s="46"/>
      <c r="AC52" s="46"/>
      <c r="AD52" s="46">
        <f t="shared" si="90"/>
        <v>0</v>
      </c>
      <c r="AE52" s="46"/>
      <c r="AF52" s="46"/>
      <c r="AG52" s="46"/>
      <c r="AH52" s="46"/>
      <c r="AI52" s="46"/>
      <c r="AJ52" s="46"/>
      <c r="AK52" s="46"/>
      <c r="AL52" s="46"/>
      <c r="AM52" s="46">
        <f t="shared" si="91"/>
        <v>0</v>
      </c>
      <c r="AN52" s="46"/>
      <c r="AO52" s="46"/>
      <c r="AP52" s="46"/>
      <c r="AQ52" s="46"/>
      <c r="AR52" s="46"/>
      <c r="AS52" s="46"/>
      <c r="AT52" s="46"/>
      <c r="AU52" s="46"/>
      <c r="AV52" s="46">
        <f t="shared" si="92"/>
        <v>0</v>
      </c>
      <c r="AW52" s="46"/>
      <c r="AX52" s="46"/>
      <c r="AY52" s="46"/>
      <c r="AZ52" s="46"/>
      <c r="BA52" s="46"/>
      <c r="BB52" s="46"/>
      <c r="BC52" s="46"/>
      <c r="BD52" s="46"/>
      <c r="BE52" s="46">
        <f t="shared" si="93"/>
        <v>0</v>
      </c>
      <c r="BF52" s="46"/>
      <c r="BG52" s="46"/>
      <c r="BH52" s="46"/>
      <c r="BI52" s="46"/>
      <c r="BJ52" s="46"/>
      <c r="BK52" s="46"/>
      <c r="BL52" s="46"/>
      <c r="BM52" s="46"/>
      <c r="BN52" s="46">
        <f t="shared" si="94"/>
        <v>0</v>
      </c>
      <c r="BO52" s="46"/>
      <c r="BP52" s="46"/>
      <c r="BQ52" s="46"/>
      <c r="BR52" s="46"/>
      <c r="BS52" s="46"/>
      <c r="BT52" s="46"/>
      <c r="BU52" s="46"/>
      <c r="BV52" s="46"/>
      <c r="BW52" s="46">
        <f t="shared" si="95"/>
        <v>0</v>
      </c>
      <c r="BX52" s="46"/>
      <c r="BY52" s="46">
        <f t="shared" si="45"/>
        <v>0</v>
      </c>
      <c r="BZ52" s="46"/>
    </row>
    <row r="53" spans="1:78" ht="79.5" outlineLevel="1" thickBot="1" x14ac:dyDescent="0.25">
      <c r="A53" s="20">
        <v>9.1041666666666674E-2</v>
      </c>
      <c r="B53" s="21">
        <f t="shared" si="38"/>
        <v>18</v>
      </c>
      <c r="C53" s="22" t="s">
        <v>145</v>
      </c>
      <c r="D53" s="23">
        <f>SUM(D54)</f>
        <v>36470000</v>
      </c>
      <c r="E53" s="23">
        <f>SUM(E54)</f>
        <v>0</v>
      </c>
      <c r="F53" s="24"/>
      <c r="G53" s="23">
        <f t="shared" si="1"/>
        <v>36470000</v>
      </c>
      <c r="H53" s="58"/>
      <c r="I53" s="25"/>
      <c r="J53" s="23">
        <f>SUM(J54)</f>
        <v>38150000</v>
      </c>
      <c r="K53" s="23">
        <f>SUM(K54)</f>
        <v>0</v>
      </c>
      <c r="L53" s="23">
        <f>SUM(L54)</f>
        <v>0</v>
      </c>
      <c r="M53" s="23">
        <f>SUM(M54)</f>
        <v>0</v>
      </c>
      <c r="N53" s="23">
        <f>SUM(N54)</f>
        <v>0</v>
      </c>
      <c r="O53" s="23">
        <f t="shared" si="2"/>
        <v>38150000</v>
      </c>
      <c r="P53" s="26">
        <f t="shared" si="3"/>
        <v>1680000</v>
      </c>
      <c r="Q53" s="25"/>
      <c r="R53" s="23">
        <f>SUM(R54)</f>
        <v>173150000</v>
      </c>
      <c r="S53" s="23">
        <f>SUM(S54)</f>
        <v>0</v>
      </c>
      <c r="T53" s="23">
        <f>SUM(T54)</f>
        <v>0</v>
      </c>
      <c r="U53" s="23">
        <f>SUM(U54)</f>
        <v>0</v>
      </c>
      <c r="V53" s="23">
        <f>SUM(V54)</f>
        <v>0</v>
      </c>
      <c r="W53" s="23">
        <f t="shared" si="4"/>
        <v>173150000</v>
      </c>
      <c r="X53" s="25"/>
      <c r="Y53" s="23">
        <f t="shared" ref="Y53:BX53" si="106">SUM(Y54)</f>
        <v>173150000</v>
      </c>
      <c r="Z53" s="23">
        <f t="shared" si="106"/>
        <v>0</v>
      </c>
      <c r="AA53" s="23">
        <f t="shared" si="106"/>
        <v>0</v>
      </c>
      <c r="AB53" s="23">
        <f t="shared" si="106"/>
        <v>0</v>
      </c>
      <c r="AC53" s="23">
        <f t="shared" si="106"/>
        <v>0</v>
      </c>
      <c r="AD53" s="23">
        <f t="shared" si="90"/>
        <v>173150000</v>
      </c>
      <c r="AE53" s="23">
        <f t="shared" si="106"/>
        <v>173150000</v>
      </c>
      <c r="AF53" s="23">
        <f t="shared" si="106"/>
        <v>0</v>
      </c>
      <c r="AG53" s="23">
        <f t="shared" si="106"/>
        <v>0</v>
      </c>
      <c r="AH53" s="23">
        <f t="shared" si="106"/>
        <v>0</v>
      </c>
      <c r="AI53" s="23">
        <f t="shared" si="106"/>
        <v>0</v>
      </c>
      <c r="AJ53" s="23">
        <f t="shared" si="106"/>
        <v>0</v>
      </c>
      <c r="AK53" s="23">
        <f t="shared" si="106"/>
        <v>0</v>
      </c>
      <c r="AL53" s="23">
        <f t="shared" si="106"/>
        <v>0</v>
      </c>
      <c r="AM53" s="23">
        <f t="shared" si="91"/>
        <v>173150000</v>
      </c>
      <c r="AN53" s="23">
        <f t="shared" si="106"/>
        <v>173150000</v>
      </c>
      <c r="AO53" s="23">
        <f t="shared" si="106"/>
        <v>0</v>
      </c>
      <c r="AP53" s="23">
        <f t="shared" si="106"/>
        <v>0</v>
      </c>
      <c r="AQ53" s="23">
        <f t="shared" si="106"/>
        <v>0</v>
      </c>
      <c r="AR53" s="23">
        <f t="shared" si="106"/>
        <v>0</v>
      </c>
      <c r="AS53" s="23">
        <f t="shared" si="106"/>
        <v>0</v>
      </c>
      <c r="AT53" s="23">
        <f t="shared" si="106"/>
        <v>0</v>
      </c>
      <c r="AU53" s="23">
        <f t="shared" si="106"/>
        <v>0</v>
      </c>
      <c r="AV53" s="23">
        <f t="shared" si="92"/>
        <v>173150000</v>
      </c>
      <c r="AW53" s="23">
        <f t="shared" si="106"/>
        <v>173150000</v>
      </c>
      <c r="AX53" s="23">
        <f t="shared" si="106"/>
        <v>0</v>
      </c>
      <c r="AY53" s="23">
        <f t="shared" si="106"/>
        <v>0</v>
      </c>
      <c r="AZ53" s="23">
        <f t="shared" si="106"/>
        <v>0</v>
      </c>
      <c r="BA53" s="23">
        <f t="shared" si="106"/>
        <v>0</v>
      </c>
      <c r="BB53" s="23">
        <f t="shared" si="106"/>
        <v>0</v>
      </c>
      <c r="BC53" s="23">
        <f t="shared" si="106"/>
        <v>0</v>
      </c>
      <c r="BD53" s="23">
        <f t="shared" si="106"/>
        <v>0</v>
      </c>
      <c r="BE53" s="23">
        <f t="shared" si="93"/>
        <v>173150000</v>
      </c>
      <c r="BF53" s="23">
        <f t="shared" si="106"/>
        <v>173150000</v>
      </c>
      <c r="BG53" s="23">
        <f t="shared" si="106"/>
        <v>0</v>
      </c>
      <c r="BH53" s="23">
        <f t="shared" si="106"/>
        <v>0</v>
      </c>
      <c r="BI53" s="23">
        <f t="shared" si="106"/>
        <v>0</v>
      </c>
      <c r="BJ53" s="23">
        <f t="shared" si="106"/>
        <v>0</v>
      </c>
      <c r="BK53" s="23">
        <f t="shared" si="106"/>
        <v>0</v>
      </c>
      <c r="BL53" s="23">
        <f t="shared" si="106"/>
        <v>0</v>
      </c>
      <c r="BM53" s="23">
        <f t="shared" si="106"/>
        <v>0</v>
      </c>
      <c r="BN53" s="23">
        <f t="shared" si="94"/>
        <v>173150000</v>
      </c>
      <c r="BO53" s="23">
        <f t="shared" si="106"/>
        <v>68150000</v>
      </c>
      <c r="BP53" s="23">
        <f t="shared" si="106"/>
        <v>0</v>
      </c>
      <c r="BQ53" s="23">
        <f t="shared" si="106"/>
        <v>0</v>
      </c>
      <c r="BR53" s="23">
        <f t="shared" si="106"/>
        <v>0</v>
      </c>
      <c r="BS53" s="23">
        <f t="shared" si="106"/>
        <v>0</v>
      </c>
      <c r="BT53" s="23">
        <f t="shared" si="106"/>
        <v>0</v>
      </c>
      <c r="BU53" s="23">
        <f t="shared" si="106"/>
        <v>0</v>
      </c>
      <c r="BV53" s="23">
        <f t="shared" si="106"/>
        <v>0</v>
      </c>
      <c r="BW53" s="23">
        <f t="shared" si="95"/>
        <v>68150000</v>
      </c>
      <c r="BX53" s="23">
        <f t="shared" si="106"/>
        <v>68150000</v>
      </c>
      <c r="BY53" s="23">
        <f t="shared" si="45"/>
        <v>0</v>
      </c>
      <c r="BZ53" s="23"/>
    </row>
    <row r="54" spans="1:78" ht="63.75" outlineLevel="2" thickBot="1" x14ac:dyDescent="0.25">
      <c r="A54" s="27" t="s">
        <v>146</v>
      </c>
      <c r="B54" s="28">
        <f t="shared" si="38"/>
        <v>12</v>
      </c>
      <c r="C54" s="52" t="s">
        <v>147</v>
      </c>
      <c r="D54" s="29">
        <f>SUM(D55,D58,D60)</f>
        <v>36470000</v>
      </c>
      <c r="E54" s="29">
        <f>SUM(E55,E58,E60)</f>
        <v>0</v>
      </c>
      <c r="F54" s="30"/>
      <c r="G54" s="29">
        <f t="shared" si="1"/>
        <v>36470000</v>
      </c>
      <c r="H54" s="59"/>
      <c r="I54" s="31"/>
      <c r="J54" s="29">
        <f>SUM(J55,J58,J60)</f>
        <v>38150000</v>
      </c>
      <c r="K54" s="29">
        <f>SUM(K55,K58,K60)</f>
        <v>0</v>
      </c>
      <c r="L54" s="29">
        <f>SUM(L55,L58,L60)</f>
        <v>0</v>
      </c>
      <c r="M54" s="29">
        <f>SUM(M55,M58,M60)</f>
        <v>0</v>
      </c>
      <c r="N54" s="29">
        <f>SUM(N55,N58,N60)</f>
        <v>0</v>
      </c>
      <c r="O54" s="29">
        <f t="shared" si="2"/>
        <v>38150000</v>
      </c>
      <c r="P54" s="32">
        <f t="shared" si="3"/>
        <v>1680000</v>
      </c>
      <c r="Q54" s="31"/>
      <c r="R54" s="29">
        <f>SUM(R55,R58,R60)</f>
        <v>173150000</v>
      </c>
      <c r="S54" s="29">
        <f>SUM(S55,S58,S60)</f>
        <v>0</v>
      </c>
      <c r="T54" s="29">
        <f>SUM(T55,T58,T60)</f>
        <v>0</v>
      </c>
      <c r="U54" s="29">
        <f>SUM(U55,U58,U60)</f>
        <v>0</v>
      </c>
      <c r="V54" s="29">
        <f>SUM(V55,V58,V60)</f>
        <v>0</v>
      </c>
      <c r="W54" s="29">
        <f t="shared" si="4"/>
        <v>173150000</v>
      </c>
      <c r="X54" s="31"/>
      <c r="Y54" s="29">
        <f>SUM(Y55,Y58,Y60)</f>
        <v>173150000</v>
      </c>
      <c r="Z54" s="29">
        <f>SUM(Z55,Z58,Z60)</f>
        <v>0</v>
      </c>
      <c r="AA54" s="29">
        <f>SUM(AA55,AA58,AA60)</f>
        <v>0</v>
      </c>
      <c r="AB54" s="29">
        <f>SUM(AB55,AB58,AB60)</f>
        <v>0</v>
      </c>
      <c r="AC54" s="29">
        <f>SUM(AC55,AC58,AC60)</f>
        <v>0</v>
      </c>
      <c r="AD54" s="29">
        <f t="shared" si="90"/>
        <v>173150000</v>
      </c>
      <c r="AE54" s="29">
        <f t="shared" ref="AE54:AL54" si="107">SUM(AE55,AE58,AE60)</f>
        <v>173150000</v>
      </c>
      <c r="AF54" s="29">
        <f t="shared" si="107"/>
        <v>0</v>
      </c>
      <c r="AG54" s="29">
        <f t="shared" si="107"/>
        <v>0</v>
      </c>
      <c r="AH54" s="29">
        <f t="shared" si="107"/>
        <v>0</v>
      </c>
      <c r="AI54" s="29">
        <f t="shared" si="107"/>
        <v>0</v>
      </c>
      <c r="AJ54" s="29">
        <f t="shared" si="107"/>
        <v>0</v>
      </c>
      <c r="AK54" s="29">
        <f t="shared" si="107"/>
        <v>0</v>
      </c>
      <c r="AL54" s="29">
        <f t="shared" si="107"/>
        <v>0</v>
      </c>
      <c r="AM54" s="29">
        <f t="shared" si="91"/>
        <v>173150000</v>
      </c>
      <c r="AN54" s="29">
        <f t="shared" ref="AN54:AU54" si="108">SUM(AN55,AN58,AN60)</f>
        <v>173150000</v>
      </c>
      <c r="AO54" s="29">
        <f t="shared" si="108"/>
        <v>0</v>
      </c>
      <c r="AP54" s="29">
        <f t="shared" si="108"/>
        <v>0</v>
      </c>
      <c r="AQ54" s="29">
        <f t="shared" si="108"/>
        <v>0</v>
      </c>
      <c r="AR54" s="29">
        <f t="shared" si="108"/>
        <v>0</v>
      </c>
      <c r="AS54" s="29">
        <f t="shared" si="108"/>
        <v>0</v>
      </c>
      <c r="AT54" s="29">
        <f t="shared" si="108"/>
        <v>0</v>
      </c>
      <c r="AU54" s="29">
        <f t="shared" si="108"/>
        <v>0</v>
      </c>
      <c r="AV54" s="29">
        <f t="shared" si="92"/>
        <v>173150000</v>
      </c>
      <c r="AW54" s="29">
        <f t="shared" ref="AW54:BD54" si="109">SUM(AW55,AW58,AW60)</f>
        <v>173150000</v>
      </c>
      <c r="AX54" s="29">
        <f t="shared" si="109"/>
        <v>0</v>
      </c>
      <c r="AY54" s="29">
        <f t="shared" si="109"/>
        <v>0</v>
      </c>
      <c r="AZ54" s="29">
        <f t="shared" si="109"/>
        <v>0</v>
      </c>
      <c r="BA54" s="29">
        <f t="shared" si="109"/>
        <v>0</v>
      </c>
      <c r="BB54" s="29">
        <f t="shared" si="109"/>
        <v>0</v>
      </c>
      <c r="BC54" s="29">
        <f t="shared" si="109"/>
        <v>0</v>
      </c>
      <c r="BD54" s="29">
        <f t="shared" si="109"/>
        <v>0</v>
      </c>
      <c r="BE54" s="29">
        <f t="shared" si="93"/>
        <v>173150000</v>
      </c>
      <c r="BF54" s="29">
        <f t="shared" ref="BF54:BM54" si="110">SUM(BF55,BF58,BF60)</f>
        <v>173150000</v>
      </c>
      <c r="BG54" s="29">
        <f t="shared" si="110"/>
        <v>0</v>
      </c>
      <c r="BH54" s="29">
        <f t="shared" si="110"/>
        <v>0</v>
      </c>
      <c r="BI54" s="29">
        <f t="shared" si="110"/>
        <v>0</v>
      </c>
      <c r="BJ54" s="29">
        <f t="shared" si="110"/>
        <v>0</v>
      </c>
      <c r="BK54" s="29">
        <f t="shared" si="110"/>
        <v>0</v>
      </c>
      <c r="BL54" s="29">
        <f t="shared" si="110"/>
        <v>0</v>
      </c>
      <c r="BM54" s="29">
        <f t="shared" si="110"/>
        <v>0</v>
      </c>
      <c r="BN54" s="29">
        <f t="shared" si="94"/>
        <v>173150000</v>
      </c>
      <c r="BO54" s="29">
        <f t="shared" ref="BO54:BV54" si="111">SUM(BO55,BO58,BO60)</f>
        <v>68150000</v>
      </c>
      <c r="BP54" s="29">
        <f t="shared" si="111"/>
        <v>0</v>
      </c>
      <c r="BQ54" s="29">
        <f t="shared" si="111"/>
        <v>0</v>
      </c>
      <c r="BR54" s="29">
        <f t="shared" si="111"/>
        <v>0</v>
      </c>
      <c r="BS54" s="29">
        <f t="shared" si="111"/>
        <v>0</v>
      </c>
      <c r="BT54" s="29">
        <f t="shared" si="111"/>
        <v>0</v>
      </c>
      <c r="BU54" s="29">
        <f t="shared" si="111"/>
        <v>0</v>
      </c>
      <c r="BV54" s="29">
        <f t="shared" si="111"/>
        <v>0</v>
      </c>
      <c r="BW54" s="29">
        <f t="shared" si="95"/>
        <v>68150000</v>
      </c>
      <c r="BX54" s="29">
        <f t="shared" ref="BX54" si="112">SUM(BX55,BX58,BX60)</f>
        <v>68150000</v>
      </c>
      <c r="BY54" s="29">
        <f t="shared" si="45"/>
        <v>0</v>
      </c>
      <c r="BZ54" s="29"/>
    </row>
    <row r="55" spans="1:78" ht="48" outlineLevel="3" collapsed="1" thickBot="1" x14ac:dyDescent="0.25">
      <c r="A55" s="33" t="s">
        <v>148</v>
      </c>
      <c r="B55" s="34">
        <f t="shared" si="38"/>
        <v>15</v>
      </c>
      <c r="C55" s="35" t="s">
        <v>149</v>
      </c>
      <c r="D55" s="53">
        <v>0</v>
      </c>
      <c r="E55" s="53"/>
      <c r="F55" s="54"/>
      <c r="G55" s="53">
        <f t="shared" ref="G55:G118" si="113">D55-E55</f>
        <v>0</v>
      </c>
      <c r="H55" s="37"/>
      <c r="I55" s="38"/>
      <c r="J55" s="39">
        <f>SUM(J56:J57)</f>
        <v>0</v>
      </c>
      <c r="K55" s="39">
        <f>SUM(K56:K57)</f>
        <v>0</v>
      </c>
      <c r="L55" s="39">
        <f>SUM(L56:L57)</f>
        <v>0</v>
      </c>
      <c r="M55" s="39">
        <f>SUM(M56:M57)</f>
        <v>0</v>
      </c>
      <c r="N55" s="39">
        <f>SUM(N56:N57)</f>
        <v>0</v>
      </c>
      <c r="O55" s="39">
        <f t="shared" si="2"/>
        <v>0</v>
      </c>
      <c r="P55" s="40">
        <f t="shared" ref="P55:P118" si="114">O55-D55</f>
        <v>0</v>
      </c>
      <c r="Q55" s="38"/>
      <c r="R55" s="39">
        <f>SUM(R56:R57)</f>
        <v>130000000</v>
      </c>
      <c r="S55" s="39">
        <f>SUM(S56:S57)</f>
        <v>0</v>
      </c>
      <c r="T55" s="39">
        <f>SUM(T56:T57)</f>
        <v>0</v>
      </c>
      <c r="U55" s="39">
        <f>SUM(U56:U57)</f>
        <v>0</v>
      </c>
      <c r="V55" s="39">
        <f>SUM(V56:V57)</f>
        <v>0</v>
      </c>
      <c r="W55" s="39">
        <f t="shared" si="4"/>
        <v>130000000</v>
      </c>
      <c r="X55" s="38"/>
      <c r="Y55" s="39">
        <f>SUM(Y56:Y57)</f>
        <v>130000000</v>
      </c>
      <c r="Z55" s="39">
        <f>SUM(Z56:Z57)</f>
        <v>0</v>
      </c>
      <c r="AA55" s="39">
        <f>SUM(AA56:AA57)</f>
        <v>0</v>
      </c>
      <c r="AB55" s="39">
        <f>SUM(AB56:AB57)</f>
        <v>0</v>
      </c>
      <c r="AC55" s="39">
        <f>SUM(AC56:AC57)</f>
        <v>0</v>
      </c>
      <c r="AD55" s="39">
        <f t="shared" si="90"/>
        <v>130000000</v>
      </c>
      <c r="AE55" s="39">
        <f t="shared" ref="AE55:AL55" si="115">SUM(AE56:AE57)</f>
        <v>130000000</v>
      </c>
      <c r="AF55" s="39">
        <f t="shared" si="115"/>
        <v>0</v>
      </c>
      <c r="AG55" s="39">
        <f t="shared" si="115"/>
        <v>0</v>
      </c>
      <c r="AH55" s="39">
        <f t="shared" si="115"/>
        <v>0</v>
      </c>
      <c r="AI55" s="39">
        <f t="shared" si="115"/>
        <v>0</v>
      </c>
      <c r="AJ55" s="39">
        <f t="shared" si="115"/>
        <v>0</v>
      </c>
      <c r="AK55" s="39">
        <f t="shared" si="115"/>
        <v>0</v>
      </c>
      <c r="AL55" s="39">
        <f t="shared" si="115"/>
        <v>0</v>
      </c>
      <c r="AM55" s="39">
        <f t="shared" si="91"/>
        <v>130000000</v>
      </c>
      <c r="AN55" s="39">
        <f t="shared" ref="AN55:AU55" si="116">SUM(AN56:AN57)</f>
        <v>130000000</v>
      </c>
      <c r="AO55" s="39">
        <f t="shared" si="116"/>
        <v>0</v>
      </c>
      <c r="AP55" s="39">
        <f t="shared" si="116"/>
        <v>0</v>
      </c>
      <c r="AQ55" s="39">
        <f t="shared" si="116"/>
        <v>0</v>
      </c>
      <c r="AR55" s="39">
        <f t="shared" si="116"/>
        <v>0</v>
      </c>
      <c r="AS55" s="39">
        <f t="shared" si="116"/>
        <v>0</v>
      </c>
      <c r="AT55" s="39">
        <f t="shared" si="116"/>
        <v>0</v>
      </c>
      <c r="AU55" s="39">
        <f t="shared" si="116"/>
        <v>0</v>
      </c>
      <c r="AV55" s="39">
        <f t="shared" si="92"/>
        <v>130000000</v>
      </c>
      <c r="AW55" s="39">
        <f t="shared" ref="AW55:BD55" si="117">SUM(AW56:AW57)</f>
        <v>130000000</v>
      </c>
      <c r="AX55" s="39">
        <f t="shared" si="117"/>
        <v>0</v>
      </c>
      <c r="AY55" s="39">
        <f t="shared" si="117"/>
        <v>0</v>
      </c>
      <c r="AZ55" s="39">
        <f t="shared" si="117"/>
        <v>0</v>
      </c>
      <c r="BA55" s="39">
        <f t="shared" si="117"/>
        <v>0</v>
      </c>
      <c r="BB55" s="39">
        <f t="shared" si="117"/>
        <v>0</v>
      </c>
      <c r="BC55" s="39">
        <f t="shared" si="117"/>
        <v>0</v>
      </c>
      <c r="BD55" s="39">
        <f t="shared" si="117"/>
        <v>0</v>
      </c>
      <c r="BE55" s="39">
        <f t="shared" si="93"/>
        <v>130000000</v>
      </c>
      <c r="BF55" s="39">
        <f t="shared" ref="BF55:BM55" si="118">SUM(BF56:BF57)</f>
        <v>130000000</v>
      </c>
      <c r="BG55" s="39">
        <f t="shared" si="118"/>
        <v>0</v>
      </c>
      <c r="BH55" s="39">
        <f t="shared" si="118"/>
        <v>0</v>
      </c>
      <c r="BI55" s="39">
        <f t="shared" si="118"/>
        <v>0</v>
      </c>
      <c r="BJ55" s="39">
        <f t="shared" si="118"/>
        <v>0</v>
      </c>
      <c r="BK55" s="39">
        <f t="shared" si="118"/>
        <v>0</v>
      </c>
      <c r="BL55" s="39">
        <f t="shared" si="118"/>
        <v>0</v>
      </c>
      <c r="BM55" s="39">
        <f t="shared" si="118"/>
        <v>0</v>
      </c>
      <c r="BN55" s="39">
        <f t="shared" si="94"/>
        <v>130000000</v>
      </c>
      <c r="BO55" s="39">
        <f>SUM(BO56:BO57)-105000000</f>
        <v>25000000</v>
      </c>
      <c r="BP55" s="39">
        <f t="shared" ref="BP55:BV55" si="119">SUM(BP56:BP57)</f>
        <v>0</v>
      </c>
      <c r="BQ55" s="39">
        <f t="shared" si="119"/>
        <v>0</v>
      </c>
      <c r="BR55" s="39">
        <f t="shared" si="119"/>
        <v>0</v>
      </c>
      <c r="BS55" s="39">
        <f t="shared" si="119"/>
        <v>0</v>
      </c>
      <c r="BT55" s="39">
        <f t="shared" si="119"/>
        <v>0</v>
      </c>
      <c r="BU55" s="39">
        <f t="shared" si="119"/>
        <v>0</v>
      </c>
      <c r="BV55" s="39">
        <f t="shared" si="119"/>
        <v>0</v>
      </c>
      <c r="BW55" s="39">
        <f t="shared" si="95"/>
        <v>25000000</v>
      </c>
      <c r="BX55" s="39">
        <f>BW55</f>
        <v>25000000</v>
      </c>
      <c r="BY55" s="39">
        <f t="shared" si="45"/>
        <v>0</v>
      </c>
      <c r="BZ55" s="39"/>
    </row>
    <row r="56" spans="1:78" ht="15.75" hidden="1" outlineLevel="4" thickBot="1" x14ac:dyDescent="0.25">
      <c r="A56" s="41"/>
      <c r="B56" s="42">
        <f t="shared" si="38"/>
        <v>0</v>
      </c>
      <c r="C56" s="43"/>
      <c r="D56" s="43"/>
      <c r="E56" s="43"/>
      <c r="F56" s="43"/>
      <c r="G56" s="43">
        <f t="shared" si="113"/>
        <v>0</v>
      </c>
      <c r="H56" s="44" t="s">
        <v>144</v>
      </c>
      <c r="I56" s="45">
        <v>0</v>
      </c>
      <c r="J56" s="46">
        <v>0</v>
      </c>
      <c r="K56" s="46"/>
      <c r="L56" s="46"/>
      <c r="M56" s="46"/>
      <c r="N56" s="46"/>
      <c r="O56" s="46">
        <f t="shared" si="2"/>
        <v>0</v>
      </c>
      <c r="P56" s="47">
        <f t="shared" si="114"/>
        <v>0</v>
      </c>
      <c r="Q56" s="45">
        <f>50-20</f>
        <v>30</v>
      </c>
      <c r="R56" s="46">
        <f>40000000-10000000</f>
        <v>30000000</v>
      </c>
      <c r="S56" s="46"/>
      <c r="T56" s="46"/>
      <c r="U56" s="46"/>
      <c r="V56" s="46"/>
      <c r="W56" s="46">
        <f t="shared" si="4"/>
        <v>30000000</v>
      </c>
      <c r="X56" s="45">
        <f>50-20</f>
        <v>30</v>
      </c>
      <c r="Y56" s="46">
        <f>40000000-10000000</f>
        <v>30000000</v>
      </c>
      <c r="Z56" s="46"/>
      <c r="AA56" s="46"/>
      <c r="AB56" s="46"/>
      <c r="AC56" s="46"/>
      <c r="AD56" s="46">
        <f t="shared" si="90"/>
        <v>30000000</v>
      </c>
      <c r="AE56" s="46">
        <f>40000000-10000000</f>
        <v>30000000</v>
      </c>
      <c r="AF56" s="46"/>
      <c r="AG56" s="46"/>
      <c r="AH56" s="46"/>
      <c r="AI56" s="46"/>
      <c r="AJ56" s="46"/>
      <c r="AK56" s="46"/>
      <c r="AL56" s="46"/>
      <c r="AM56" s="46">
        <f t="shared" si="91"/>
        <v>30000000</v>
      </c>
      <c r="AN56" s="46">
        <f>40000000-10000000</f>
        <v>30000000</v>
      </c>
      <c r="AO56" s="46"/>
      <c r="AP56" s="46"/>
      <c r="AQ56" s="46"/>
      <c r="AR56" s="46"/>
      <c r="AS56" s="46"/>
      <c r="AT56" s="46"/>
      <c r="AU56" s="46"/>
      <c r="AV56" s="46">
        <f t="shared" si="92"/>
        <v>30000000</v>
      </c>
      <c r="AW56" s="46">
        <f>40000000-10000000</f>
        <v>30000000</v>
      </c>
      <c r="AX56" s="46"/>
      <c r="AY56" s="46"/>
      <c r="AZ56" s="46"/>
      <c r="BA56" s="46"/>
      <c r="BB56" s="46"/>
      <c r="BC56" s="46"/>
      <c r="BD56" s="46"/>
      <c r="BE56" s="46">
        <f t="shared" si="93"/>
        <v>30000000</v>
      </c>
      <c r="BF56" s="46">
        <f>40000000-10000000</f>
        <v>30000000</v>
      </c>
      <c r="BG56" s="46"/>
      <c r="BH56" s="46"/>
      <c r="BI56" s="46"/>
      <c r="BJ56" s="46"/>
      <c r="BK56" s="46"/>
      <c r="BL56" s="46"/>
      <c r="BM56" s="46"/>
      <c r="BN56" s="46">
        <f t="shared" si="94"/>
        <v>30000000</v>
      </c>
      <c r="BO56" s="46">
        <f>40000000-10000000</f>
        <v>30000000</v>
      </c>
      <c r="BP56" s="46"/>
      <c r="BQ56" s="46"/>
      <c r="BR56" s="46"/>
      <c r="BS56" s="46"/>
      <c r="BT56" s="46"/>
      <c r="BU56" s="46"/>
      <c r="BV56" s="46"/>
      <c r="BW56" s="46">
        <f t="shared" si="95"/>
        <v>30000000</v>
      </c>
      <c r="BX56" s="46"/>
      <c r="BY56" s="46">
        <f t="shared" si="45"/>
        <v>-30000000</v>
      </c>
      <c r="BZ56" s="46"/>
    </row>
    <row r="57" spans="1:78" ht="15.75" hidden="1" outlineLevel="4" thickBot="1" x14ac:dyDescent="0.25">
      <c r="A57" s="41"/>
      <c r="B57" s="42">
        <f t="shared" si="38"/>
        <v>0</v>
      </c>
      <c r="C57" s="43"/>
      <c r="D57" s="43"/>
      <c r="E57" s="43"/>
      <c r="F57" s="43"/>
      <c r="G57" s="43">
        <f t="shared" si="113"/>
        <v>0</v>
      </c>
      <c r="H57" s="44" t="s">
        <v>27</v>
      </c>
      <c r="I57" s="45">
        <v>0</v>
      </c>
      <c r="J57" s="46">
        <v>0</v>
      </c>
      <c r="K57" s="46"/>
      <c r="L57" s="46"/>
      <c r="M57" s="46"/>
      <c r="N57" s="46"/>
      <c r="O57" s="46">
        <f t="shared" si="2"/>
        <v>0</v>
      </c>
      <c r="P57" s="47">
        <f t="shared" si="114"/>
        <v>0</v>
      </c>
      <c r="Q57" s="45">
        <v>1</v>
      </c>
      <c r="R57" s="46">
        <f>200000000-100000000</f>
        <v>100000000</v>
      </c>
      <c r="S57" s="46"/>
      <c r="T57" s="46"/>
      <c r="U57" s="46"/>
      <c r="V57" s="46"/>
      <c r="W57" s="46">
        <f t="shared" si="4"/>
        <v>100000000</v>
      </c>
      <c r="X57" s="45">
        <v>1</v>
      </c>
      <c r="Y57" s="46">
        <f>200000000-100000000</f>
        <v>100000000</v>
      </c>
      <c r="Z57" s="46"/>
      <c r="AA57" s="46"/>
      <c r="AB57" s="46"/>
      <c r="AC57" s="46"/>
      <c r="AD57" s="46">
        <f t="shared" si="90"/>
        <v>100000000</v>
      </c>
      <c r="AE57" s="46">
        <f>200000000-100000000</f>
        <v>100000000</v>
      </c>
      <c r="AF57" s="46"/>
      <c r="AG57" s="46"/>
      <c r="AH57" s="46"/>
      <c r="AI57" s="46"/>
      <c r="AJ57" s="46"/>
      <c r="AK57" s="46"/>
      <c r="AL57" s="46"/>
      <c r="AM57" s="46">
        <f t="shared" si="91"/>
        <v>100000000</v>
      </c>
      <c r="AN57" s="46">
        <f>200000000-100000000</f>
        <v>100000000</v>
      </c>
      <c r="AO57" s="46"/>
      <c r="AP57" s="46"/>
      <c r="AQ57" s="46"/>
      <c r="AR57" s="46"/>
      <c r="AS57" s="46"/>
      <c r="AT57" s="46"/>
      <c r="AU57" s="46"/>
      <c r="AV57" s="46">
        <f t="shared" si="92"/>
        <v>100000000</v>
      </c>
      <c r="AW57" s="46">
        <f>200000000-100000000</f>
        <v>100000000</v>
      </c>
      <c r="AX57" s="46"/>
      <c r="AY57" s="46"/>
      <c r="AZ57" s="46"/>
      <c r="BA57" s="46"/>
      <c r="BB57" s="46"/>
      <c r="BC57" s="46"/>
      <c r="BD57" s="46"/>
      <c r="BE57" s="46">
        <f t="shared" si="93"/>
        <v>100000000</v>
      </c>
      <c r="BF57" s="46">
        <f>200000000-100000000</f>
        <v>100000000</v>
      </c>
      <c r="BG57" s="46"/>
      <c r="BH57" s="46"/>
      <c r="BI57" s="46"/>
      <c r="BJ57" s="46"/>
      <c r="BK57" s="46"/>
      <c r="BL57" s="46"/>
      <c r="BM57" s="46"/>
      <c r="BN57" s="46">
        <f t="shared" si="94"/>
        <v>100000000</v>
      </c>
      <c r="BO57" s="46">
        <f>200000000-100000000</f>
        <v>100000000</v>
      </c>
      <c r="BP57" s="46"/>
      <c r="BQ57" s="46"/>
      <c r="BR57" s="46"/>
      <c r="BS57" s="46"/>
      <c r="BT57" s="46"/>
      <c r="BU57" s="46"/>
      <c r="BV57" s="46"/>
      <c r="BW57" s="46">
        <f t="shared" si="95"/>
        <v>100000000</v>
      </c>
      <c r="BX57" s="46"/>
      <c r="BY57" s="46">
        <f t="shared" si="45"/>
        <v>-100000000</v>
      </c>
      <c r="BZ57" s="46"/>
    </row>
    <row r="58" spans="1:78" ht="63.75" outlineLevel="3" collapsed="1" thickBot="1" x14ac:dyDescent="0.25">
      <c r="A58" s="33" t="s">
        <v>150</v>
      </c>
      <c r="B58" s="34">
        <f t="shared" si="38"/>
        <v>15</v>
      </c>
      <c r="C58" s="35" t="s">
        <v>151</v>
      </c>
      <c r="D58" s="48">
        <v>36470000</v>
      </c>
      <c r="E58" s="48"/>
      <c r="F58" s="49"/>
      <c r="G58" s="48">
        <f t="shared" si="113"/>
        <v>36470000</v>
      </c>
      <c r="H58" s="37"/>
      <c r="I58" s="38"/>
      <c r="J58" s="39">
        <f>SUM(J59)</f>
        <v>38150000</v>
      </c>
      <c r="K58" s="39">
        <f>SUM(K59)</f>
        <v>0</v>
      </c>
      <c r="L58" s="39">
        <f>SUM(L59)</f>
        <v>0</v>
      </c>
      <c r="M58" s="39">
        <f>SUM(M59)</f>
        <v>0</v>
      </c>
      <c r="N58" s="39">
        <f>SUM(N59)</f>
        <v>0</v>
      </c>
      <c r="O58" s="39">
        <f t="shared" si="2"/>
        <v>38150000</v>
      </c>
      <c r="P58" s="40">
        <f t="shared" si="114"/>
        <v>1680000</v>
      </c>
      <c r="Q58" s="38"/>
      <c r="R58" s="39">
        <f>SUM(R59)</f>
        <v>38150000</v>
      </c>
      <c r="S58" s="39">
        <f>SUM(S59)</f>
        <v>0</v>
      </c>
      <c r="T58" s="39">
        <f>SUM(T59)</f>
        <v>0</v>
      </c>
      <c r="U58" s="39">
        <f>SUM(U59)</f>
        <v>0</v>
      </c>
      <c r="V58" s="39">
        <f>SUM(V59)</f>
        <v>0</v>
      </c>
      <c r="W58" s="39">
        <f t="shared" si="4"/>
        <v>38150000</v>
      </c>
      <c r="X58" s="38"/>
      <c r="Y58" s="39">
        <f t="shared" ref="Y58:BV58" si="120">SUM(Y59)</f>
        <v>38150000</v>
      </c>
      <c r="Z58" s="39">
        <f t="shared" si="120"/>
        <v>0</v>
      </c>
      <c r="AA58" s="39">
        <f t="shared" si="120"/>
        <v>0</v>
      </c>
      <c r="AB58" s="39">
        <f t="shared" si="120"/>
        <v>0</v>
      </c>
      <c r="AC58" s="39">
        <f t="shared" si="120"/>
        <v>0</v>
      </c>
      <c r="AD58" s="39">
        <f t="shared" si="90"/>
        <v>38150000</v>
      </c>
      <c r="AE58" s="39">
        <f t="shared" si="120"/>
        <v>38150000</v>
      </c>
      <c r="AF58" s="39">
        <f t="shared" si="120"/>
        <v>0</v>
      </c>
      <c r="AG58" s="39">
        <f t="shared" si="120"/>
        <v>0</v>
      </c>
      <c r="AH58" s="39">
        <f t="shared" si="120"/>
        <v>0</v>
      </c>
      <c r="AI58" s="39">
        <f t="shared" si="120"/>
        <v>0</v>
      </c>
      <c r="AJ58" s="39">
        <f t="shared" si="120"/>
        <v>0</v>
      </c>
      <c r="AK58" s="39">
        <f t="shared" si="120"/>
        <v>0</v>
      </c>
      <c r="AL58" s="39">
        <f t="shared" si="120"/>
        <v>0</v>
      </c>
      <c r="AM58" s="39">
        <f t="shared" si="91"/>
        <v>38150000</v>
      </c>
      <c r="AN58" s="39">
        <f t="shared" si="120"/>
        <v>38150000</v>
      </c>
      <c r="AO58" s="39">
        <f t="shared" si="120"/>
        <v>0</v>
      </c>
      <c r="AP58" s="39">
        <f t="shared" si="120"/>
        <v>0</v>
      </c>
      <c r="AQ58" s="39">
        <f t="shared" si="120"/>
        <v>0</v>
      </c>
      <c r="AR58" s="39">
        <f t="shared" si="120"/>
        <v>0</v>
      </c>
      <c r="AS58" s="39">
        <f t="shared" si="120"/>
        <v>0</v>
      </c>
      <c r="AT58" s="39">
        <f t="shared" si="120"/>
        <v>0</v>
      </c>
      <c r="AU58" s="39">
        <f t="shared" si="120"/>
        <v>0</v>
      </c>
      <c r="AV58" s="39">
        <f t="shared" si="92"/>
        <v>38150000</v>
      </c>
      <c r="AW58" s="39">
        <f t="shared" si="120"/>
        <v>38150000</v>
      </c>
      <c r="AX58" s="39">
        <f t="shared" si="120"/>
        <v>0</v>
      </c>
      <c r="AY58" s="39">
        <f t="shared" si="120"/>
        <v>0</v>
      </c>
      <c r="AZ58" s="39">
        <f t="shared" si="120"/>
        <v>0</v>
      </c>
      <c r="BA58" s="39">
        <f t="shared" si="120"/>
        <v>0</v>
      </c>
      <c r="BB58" s="39">
        <f t="shared" si="120"/>
        <v>0</v>
      </c>
      <c r="BC58" s="39">
        <f t="shared" si="120"/>
        <v>0</v>
      </c>
      <c r="BD58" s="39">
        <f t="shared" si="120"/>
        <v>0</v>
      </c>
      <c r="BE58" s="39">
        <f t="shared" si="93"/>
        <v>38150000</v>
      </c>
      <c r="BF58" s="39">
        <f t="shared" si="120"/>
        <v>38150000</v>
      </c>
      <c r="BG58" s="39">
        <f t="shared" si="120"/>
        <v>0</v>
      </c>
      <c r="BH58" s="39">
        <f t="shared" si="120"/>
        <v>0</v>
      </c>
      <c r="BI58" s="39">
        <f t="shared" si="120"/>
        <v>0</v>
      </c>
      <c r="BJ58" s="39">
        <f t="shared" si="120"/>
        <v>0</v>
      </c>
      <c r="BK58" s="39">
        <f t="shared" si="120"/>
        <v>0</v>
      </c>
      <c r="BL58" s="39">
        <f t="shared" si="120"/>
        <v>0</v>
      </c>
      <c r="BM58" s="39">
        <f t="shared" si="120"/>
        <v>0</v>
      </c>
      <c r="BN58" s="39">
        <f t="shared" si="94"/>
        <v>38150000</v>
      </c>
      <c r="BO58" s="39">
        <f t="shared" si="120"/>
        <v>38150000</v>
      </c>
      <c r="BP58" s="39">
        <f t="shared" si="120"/>
        <v>0</v>
      </c>
      <c r="BQ58" s="39">
        <f t="shared" si="120"/>
        <v>0</v>
      </c>
      <c r="BR58" s="39">
        <f t="shared" si="120"/>
        <v>0</v>
      </c>
      <c r="BS58" s="39">
        <f t="shared" si="120"/>
        <v>0</v>
      </c>
      <c r="BT58" s="39">
        <f t="shared" si="120"/>
        <v>0</v>
      </c>
      <c r="BU58" s="39">
        <f t="shared" si="120"/>
        <v>0</v>
      </c>
      <c r="BV58" s="39">
        <f t="shared" si="120"/>
        <v>0</v>
      </c>
      <c r="BW58" s="39">
        <f t="shared" si="95"/>
        <v>38150000</v>
      </c>
      <c r="BX58" s="39">
        <f>BW58</f>
        <v>38150000</v>
      </c>
      <c r="BY58" s="39">
        <f t="shared" si="45"/>
        <v>0</v>
      </c>
      <c r="BZ58" s="39"/>
    </row>
    <row r="59" spans="1:78" ht="15.75" hidden="1" outlineLevel="4" thickBot="1" x14ac:dyDescent="0.25">
      <c r="A59" s="41"/>
      <c r="B59" s="42">
        <f t="shared" si="38"/>
        <v>0</v>
      </c>
      <c r="C59" s="43"/>
      <c r="D59" s="43"/>
      <c r="E59" s="43"/>
      <c r="F59" s="43"/>
      <c r="G59" s="43">
        <f t="shared" si="113"/>
        <v>0</v>
      </c>
      <c r="H59" s="44" t="s">
        <v>144</v>
      </c>
      <c r="I59" s="45">
        <v>38</v>
      </c>
      <c r="J59" s="46">
        <v>38150000</v>
      </c>
      <c r="K59" s="46"/>
      <c r="L59" s="46"/>
      <c r="M59" s="46"/>
      <c r="N59" s="46"/>
      <c r="O59" s="46">
        <f t="shared" si="2"/>
        <v>38150000</v>
      </c>
      <c r="P59" s="47">
        <f t="shared" si="114"/>
        <v>38150000</v>
      </c>
      <c r="Q59" s="45">
        <v>38</v>
      </c>
      <c r="R59" s="46">
        <v>38150000</v>
      </c>
      <c r="S59" s="46"/>
      <c r="T59" s="46"/>
      <c r="U59" s="46"/>
      <c r="V59" s="46"/>
      <c r="W59" s="46">
        <f t="shared" si="4"/>
        <v>38150000</v>
      </c>
      <c r="X59" s="45">
        <v>38</v>
      </c>
      <c r="Y59" s="46">
        <v>38150000</v>
      </c>
      <c r="Z59" s="46"/>
      <c r="AA59" s="46"/>
      <c r="AB59" s="46"/>
      <c r="AC59" s="46"/>
      <c r="AD59" s="46">
        <f t="shared" si="90"/>
        <v>38150000</v>
      </c>
      <c r="AE59" s="46">
        <v>38150000</v>
      </c>
      <c r="AF59" s="46"/>
      <c r="AG59" s="46"/>
      <c r="AH59" s="46"/>
      <c r="AI59" s="46"/>
      <c r="AJ59" s="46"/>
      <c r="AK59" s="46"/>
      <c r="AL59" s="46"/>
      <c r="AM59" s="46">
        <f t="shared" si="91"/>
        <v>38150000</v>
      </c>
      <c r="AN59" s="46">
        <v>38150000</v>
      </c>
      <c r="AO59" s="46"/>
      <c r="AP59" s="46"/>
      <c r="AQ59" s="46"/>
      <c r="AR59" s="46"/>
      <c r="AS59" s="46"/>
      <c r="AT59" s="46"/>
      <c r="AU59" s="46"/>
      <c r="AV59" s="46">
        <f t="shared" si="92"/>
        <v>38150000</v>
      </c>
      <c r="AW59" s="46">
        <v>38150000</v>
      </c>
      <c r="AX59" s="46"/>
      <c r="AY59" s="46"/>
      <c r="AZ59" s="46"/>
      <c r="BA59" s="46"/>
      <c r="BB59" s="46"/>
      <c r="BC59" s="46"/>
      <c r="BD59" s="46"/>
      <c r="BE59" s="46">
        <f t="shared" si="93"/>
        <v>38150000</v>
      </c>
      <c r="BF59" s="46">
        <v>38150000</v>
      </c>
      <c r="BG59" s="46"/>
      <c r="BH59" s="46"/>
      <c r="BI59" s="46"/>
      <c r="BJ59" s="46"/>
      <c r="BK59" s="46"/>
      <c r="BL59" s="46"/>
      <c r="BM59" s="46"/>
      <c r="BN59" s="46">
        <f t="shared" si="94"/>
        <v>38150000</v>
      </c>
      <c r="BO59" s="46">
        <v>38150000</v>
      </c>
      <c r="BP59" s="46"/>
      <c r="BQ59" s="46"/>
      <c r="BR59" s="46"/>
      <c r="BS59" s="46"/>
      <c r="BT59" s="46"/>
      <c r="BU59" s="46"/>
      <c r="BV59" s="46"/>
      <c r="BW59" s="46">
        <f t="shared" si="95"/>
        <v>38150000</v>
      </c>
      <c r="BX59" s="46"/>
      <c r="BY59" s="46">
        <f t="shared" si="45"/>
        <v>-38150000</v>
      </c>
      <c r="BZ59" s="46"/>
    </row>
    <row r="60" spans="1:78" ht="48" outlineLevel="3" collapsed="1" thickBot="1" x14ac:dyDescent="0.25">
      <c r="A60" s="33" t="s">
        <v>152</v>
      </c>
      <c r="B60" s="34">
        <f t="shared" si="38"/>
        <v>15</v>
      </c>
      <c r="C60" s="35" t="s">
        <v>153</v>
      </c>
      <c r="D60" s="53">
        <v>0</v>
      </c>
      <c r="E60" s="53"/>
      <c r="F60" s="54"/>
      <c r="G60" s="53">
        <f t="shared" si="113"/>
        <v>0</v>
      </c>
      <c r="H60" s="37"/>
      <c r="I60" s="38"/>
      <c r="J60" s="39">
        <f>SUM(J61)</f>
        <v>0</v>
      </c>
      <c r="K60" s="39">
        <f>SUM(K61)</f>
        <v>0</v>
      </c>
      <c r="L60" s="39">
        <f>SUM(L61)</f>
        <v>0</v>
      </c>
      <c r="M60" s="39">
        <f>SUM(M61)</f>
        <v>0</v>
      </c>
      <c r="N60" s="39">
        <f>SUM(N61)</f>
        <v>0</v>
      </c>
      <c r="O60" s="39">
        <f t="shared" si="2"/>
        <v>0</v>
      </c>
      <c r="P60" s="40">
        <f t="shared" si="114"/>
        <v>0</v>
      </c>
      <c r="Q60" s="38"/>
      <c r="R60" s="39">
        <f>SUM(R61)</f>
        <v>5000000</v>
      </c>
      <c r="S60" s="39">
        <f>SUM(S61)</f>
        <v>0</v>
      </c>
      <c r="T60" s="39">
        <f>SUM(T61)</f>
        <v>0</v>
      </c>
      <c r="U60" s="39">
        <f>SUM(U61)</f>
        <v>0</v>
      </c>
      <c r="V60" s="39">
        <f>SUM(V61)</f>
        <v>0</v>
      </c>
      <c r="W60" s="39">
        <f t="shared" si="4"/>
        <v>5000000</v>
      </c>
      <c r="X60" s="38"/>
      <c r="Y60" s="39">
        <v>5000000</v>
      </c>
      <c r="Z60" s="39">
        <f>SUM(Z61)</f>
        <v>0</v>
      </c>
      <c r="AA60" s="39">
        <f>SUM(AA61)</f>
        <v>0</v>
      </c>
      <c r="AB60" s="39">
        <f>SUM(AB61)</f>
        <v>0</v>
      </c>
      <c r="AC60" s="39">
        <f>SUM(AC61)</f>
        <v>0</v>
      </c>
      <c r="AD60" s="39">
        <f t="shared" si="90"/>
        <v>5000000</v>
      </c>
      <c r="AE60" s="39">
        <v>5000000</v>
      </c>
      <c r="AF60" s="39">
        <f t="shared" ref="AF60:AL60" si="121">SUM(AF61)</f>
        <v>0</v>
      </c>
      <c r="AG60" s="39">
        <f t="shared" si="121"/>
        <v>0</v>
      </c>
      <c r="AH60" s="39">
        <f t="shared" si="121"/>
        <v>0</v>
      </c>
      <c r="AI60" s="39">
        <f t="shared" si="121"/>
        <v>0</v>
      </c>
      <c r="AJ60" s="39">
        <f t="shared" si="121"/>
        <v>0</v>
      </c>
      <c r="AK60" s="39">
        <f t="shared" si="121"/>
        <v>0</v>
      </c>
      <c r="AL60" s="39">
        <f t="shared" si="121"/>
        <v>0</v>
      </c>
      <c r="AM60" s="39">
        <f t="shared" si="91"/>
        <v>5000000</v>
      </c>
      <c r="AN60" s="39">
        <v>5000000</v>
      </c>
      <c r="AO60" s="39">
        <f t="shared" ref="AO60:AU60" si="122">SUM(AO61)</f>
        <v>0</v>
      </c>
      <c r="AP60" s="39">
        <f t="shared" si="122"/>
        <v>0</v>
      </c>
      <c r="AQ60" s="39">
        <f t="shared" si="122"/>
        <v>0</v>
      </c>
      <c r="AR60" s="39">
        <f t="shared" si="122"/>
        <v>0</v>
      </c>
      <c r="AS60" s="39">
        <f t="shared" si="122"/>
        <v>0</v>
      </c>
      <c r="AT60" s="39">
        <f t="shared" si="122"/>
        <v>0</v>
      </c>
      <c r="AU60" s="39">
        <f t="shared" si="122"/>
        <v>0</v>
      </c>
      <c r="AV60" s="39">
        <f t="shared" si="92"/>
        <v>5000000</v>
      </c>
      <c r="AW60" s="39">
        <v>5000000</v>
      </c>
      <c r="AX60" s="39">
        <f t="shared" ref="AX60:BD60" si="123">SUM(AX61)</f>
        <v>0</v>
      </c>
      <c r="AY60" s="39">
        <f t="shared" si="123"/>
        <v>0</v>
      </c>
      <c r="AZ60" s="39">
        <f t="shared" si="123"/>
        <v>0</v>
      </c>
      <c r="BA60" s="39">
        <f t="shared" si="123"/>
        <v>0</v>
      </c>
      <c r="BB60" s="39">
        <f t="shared" si="123"/>
        <v>0</v>
      </c>
      <c r="BC60" s="39">
        <f t="shared" si="123"/>
        <v>0</v>
      </c>
      <c r="BD60" s="39">
        <f t="shared" si="123"/>
        <v>0</v>
      </c>
      <c r="BE60" s="39">
        <f t="shared" si="93"/>
        <v>5000000</v>
      </c>
      <c r="BF60" s="39">
        <v>5000000</v>
      </c>
      <c r="BG60" s="39">
        <f t="shared" ref="BG60:BM60" si="124">SUM(BG61)</f>
        <v>0</v>
      </c>
      <c r="BH60" s="39">
        <f t="shared" si="124"/>
        <v>0</v>
      </c>
      <c r="BI60" s="39">
        <f t="shared" si="124"/>
        <v>0</v>
      </c>
      <c r="BJ60" s="39">
        <f t="shared" si="124"/>
        <v>0</v>
      </c>
      <c r="BK60" s="39">
        <f t="shared" si="124"/>
        <v>0</v>
      </c>
      <c r="BL60" s="39">
        <f t="shared" si="124"/>
        <v>0</v>
      </c>
      <c r="BM60" s="39">
        <f t="shared" si="124"/>
        <v>0</v>
      </c>
      <c r="BN60" s="39">
        <f t="shared" si="94"/>
        <v>5000000</v>
      </c>
      <c r="BO60" s="39">
        <v>5000000</v>
      </c>
      <c r="BP60" s="39">
        <f t="shared" ref="BP60:BV60" si="125">SUM(BP61)</f>
        <v>0</v>
      </c>
      <c r="BQ60" s="39">
        <f t="shared" si="125"/>
        <v>0</v>
      </c>
      <c r="BR60" s="39">
        <f t="shared" si="125"/>
        <v>0</v>
      </c>
      <c r="BS60" s="39">
        <f t="shared" si="125"/>
        <v>0</v>
      </c>
      <c r="BT60" s="39">
        <f t="shared" si="125"/>
        <v>0</v>
      </c>
      <c r="BU60" s="39">
        <f t="shared" si="125"/>
        <v>0</v>
      </c>
      <c r="BV60" s="39">
        <f t="shared" si="125"/>
        <v>0</v>
      </c>
      <c r="BW60" s="39">
        <f t="shared" si="95"/>
        <v>5000000</v>
      </c>
      <c r="BX60" s="39">
        <f>BW60</f>
        <v>5000000</v>
      </c>
      <c r="BY60" s="39">
        <f t="shared" si="45"/>
        <v>0</v>
      </c>
      <c r="BZ60" s="39"/>
    </row>
    <row r="61" spans="1:78" ht="15.75" hidden="1" outlineLevel="4" thickBot="1" x14ac:dyDescent="0.25">
      <c r="A61" s="41"/>
      <c r="B61" s="42">
        <f t="shared" si="38"/>
        <v>0</v>
      </c>
      <c r="C61" s="43"/>
      <c r="D61" s="43"/>
      <c r="E61" s="43"/>
      <c r="F61" s="43"/>
      <c r="G61" s="43">
        <f t="shared" si="113"/>
        <v>0</v>
      </c>
      <c r="H61" s="44" t="s">
        <v>55</v>
      </c>
      <c r="I61" s="45">
        <v>0</v>
      </c>
      <c r="J61" s="46">
        <v>0</v>
      </c>
      <c r="K61" s="46"/>
      <c r="L61" s="46"/>
      <c r="M61" s="46"/>
      <c r="N61" s="46"/>
      <c r="O61" s="46">
        <f t="shared" ref="O61:O124" si="126">SUM(J61:N61)</f>
        <v>0</v>
      </c>
      <c r="P61" s="47">
        <f t="shared" si="114"/>
        <v>0</v>
      </c>
      <c r="Q61" s="45">
        <v>5</v>
      </c>
      <c r="R61" s="46">
        <v>5000000</v>
      </c>
      <c r="S61" s="46"/>
      <c r="T61" s="46"/>
      <c r="U61" s="46"/>
      <c r="V61" s="46"/>
      <c r="W61" s="46">
        <f t="shared" ref="W61:W124" si="127">SUM(R61:V61)</f>
        <v>5000000</v>
      </c>
      <c r="X61" s="45"/>
      <c r="Y61" s="46"/>
      <c r="Z61" s="46"/>
      <c r="AA61" s="46"/>
      <c r="AB61" s="46"/>
      <c r="AC61" s="46"/>
      <c r="AD61" s="46">
        <f t="shared" si="90"/>
        <v>0</v>
      </c>
      <c r="AE61" s="46"/>
      <c r="AF61" s="46"/>
      <c r="AG61" s="46"/>
      <c r="AH61" s="46"/>
      <c r="AI61" s="46"/>
      <c r="AJ61" s="46"/>
      <c r="AK61" s="46"/>
      <c r="AL61" s="46"/>
      <c r="AM61" s="46">
        <f t="shared" si="91"/>
        <v>0</v>
      </c>
      <c r="AN61" s="46"/>
      <c r="AO61" s="46"/>
      <c r="AP61" s="46"/>
      <c r="AQ61" s="46"/>
      <c r="AR61" s="46"/>
      <c r="AS61" s="46"/>
      <c r="AT61" s="46"/>
      <c r="AU61" s="46"/>
      <c r="AV61" s="46">
        <f t="shared" si="92"/>
        <v>0</v>
      </c>
      <c r="AW61" s="46"/>
      <c r="AX61" s="46"/>
      <c r="AY61" s="46"/>
      <c r="AZ61" s="46"/>
      <c r="BA61" s="46"/>
      <c r="BB61" s="46"/>
      <c r="BC61" s="46"/>
      <c r="BD61" s="46"/>
      <c r="BE61" s="46">
        <f t="shared" si="93"/>
        <v>0</v>
      </c>
      <c r="BF61" s="46"/>
      <c r="BG61" s="46"/>
      <c r="BH61" s="46"/>
      <c r="BI61" s="46"/>
      <c r="BJ61" s="46"/>
      <c r="BK61" s="46"/>
      <c r="BL61" s="46"/>
      <c r="BM61" s="46"/>
      <c r="BN61" s="46">
        <f t="shared" si="94"/>
        <v>0</v>
      </c>
      <c r="BO61" s="46"/>
      <c r="BP61" s="46"/>
      <c r="BQ61" s="46"/>
      <c r="BR61" s="46"/>
      <c r="BS61" s="46"/>
      <c r="BT61" s="46"/>
      <c r="BU61" s="46"/>
      <c r="BV61" s="46"/>
      <c r="BW61" s="46">
        <f t="shared" si="95"/>
        <v>0</v>
      </c>
      <c r="BX61" s="46"/>
      <c r="BY61" s="46">
        <f t="shared" si="45"/>
        <v>0</v>
      </c>
      <c r="BZ61" s="46"/>
    </row>
    <row r="62" spans="1:78" ht="63.75" outlineLevel="1" thickBot="1" x14ac:dyDescent="0.25">
      <c r="A62" s="20">
        <v>9.1064814814814821E-2</v>
      </c>
      <c r="B62" s="21">
        <f t="shared" si="38"/>
        <v>18</v>
      </c>
      <c r="C62" s="22" t="s">
        <v>154</v>
      </c>
      <c r="D62" s="23">
        <f>SUM(D63)</f>
        <v>33640000</v>
      </c>
      <c r="E62" s="23">
        <f>SUM(E63)</f>
        <v>0</v>
      </c>
      <c r="F62" s="24"/>
      <c r="G62" s="23">
        <f t="shared" si="113"/>
        <v>33640000</v>
      </c>
      <c r="H62" s="58"/>
      <c r="I62" s="25"/>
      <c r="J62" s="23">
        <f>SUM(J63)</f>
        <v>30000000</v>
      </c>
      <c r="K62" s="23">
        <f>SUM(K63)</f>
        <v>0</v>
      </c>
      <c r="L62" s="23">
        <f>SUM(L63)</f>
        <v>0</v>
      </c>
      <c r="M62" s="23">
        <f>SUM(M63)</f>
        <v>0</v>
      </c>
      <c r="N62" s="23">
        <f>SUM(N63)</f>
        <v>0</v>
      </c>
      <c r="O62" s="23">
        <f t="shared" si="126"/>
        <v>30000000</v>
      </c>
      <c r="P62" s="26">
        <f t="shared" si="114"/>
        <v>-3640000</v>
      </c>
      <c r="Q62" s="25"/>
      <c r="R62" s="23">
        <f>SUM(R63)</f>
        <v>434000000</v>
      </c>
      <c r="S62" s="23">
        <f>SUM(S63)</f>
        <v>0</v>
      </c>
      <c r="T62" s="23">
        <f>SUM(T63)</f>
        <v>0</v>
      </c>
      <c r="U62" s="23">
        <f>SUM(U63)</f>
        <v>0</v>
      </c>
      <c r="V62" s="23">
        <f>SUM(V63)</f>
        <v>0</v>
      </c>
      <c r="W62" s="23">
        <f t="shared" si="127"/>
        <v>434000000</v>
      </c>
      <c r="X62" s="25"/>
      <c r="Y62" s="23">
        <f t="shared" ref="Y62:BX62" si="128">SUM(Y63)</f>
        <v>437000000</v>
      </c>
      <c r="Z62" s="23">
        <f t="shared" si="128"/>
        <v>0</v>
      </c>
      <c r="AA62" s="23">
        <f t="shared" si="128"/>
        <v>0</v>
      </c>
      <c r="AB62" s="23">
        <f t="shared" si="128"/>
        <v>0</v>
      </c>
      <c r="AC62" s="23">
        <f t="shared" si="128"/>
        <v>0</v>
      </c>
      <c r="AD62" s="23">
        <f t="shared" si="90"/>
        <v>437000000</v>
      </c>
      <c r="AE62" s="23">
        <f t="shared" si="128"/>
        <v>437000000</v>
      </c>
      <c r="AF62" s="23">
        <f t="shared" si="128"/>
        <v>0</v>
      </c>
      <c r="AG62" s="23">
        <f t="shared" si="128"/>
        <v>0</v>
      </c>
      <c r="AH62" s="23">
        <f t="shared" si="128"/>
        <v>0</v>
      </c>
      <c r="AI62" s="23">
        <f t="shared" si="128"/>
        <v>0</v>
      </c>
      <c r="AJ62" s="23">
        <f t="shared" si="128"/>
        <v>0</v>
      </c>
      <c r="AK62" s="23">
        <f t="shared" si="128"/>
        <v>0</v>
      </c>
      <c r="AL62" s="23">
        <f t="shared" si="128"/>
        <v>0</v>
      </c>
      <c r="AM62" s="23">
        <f t="shared" si="91"/>
        <v>437000000</v>
      </c>
      <c r="AN62" s="23">
        <f t="shared" si="128"/>
        <v>437000000</v>
      </c>
      <c r="AO62" s="23">
        <f t="shared" si="128"/>
        <v>0</v>
      </c>
      <c r="AP62" s="23">
        <f t="shared" si="128"/>
        <v>0</v>
      </c>
      <c r="AQ62" s="23">
        <f t="shared" si="128"/>
        <v>0</v>
      </c>
      <c r="AR62" s="23">
        <f t="shared" si="128"/>
        <v>0</v>
      </c>
      <c r="AS62" s="23">
        <f t="shared" si="128"/>
        <v>0</v>
      </c>
      <c r="AT62" s="23">
        <f t="shared" si="128"/>
        <v>0</v>
      </c>
      <c r="AU62" s="23">
        <f t="shared" si="128"/>
        <v>0</v>
      </c>
      <c r="AV62" s="23">
        <f t="shared" si="92"/>
        <v>437000000</v>
      </c>
      <c r="AW62" s="23">
        <f t="shared" si="128"/>
        <v>437000000</v>
      </c>
      <c r="AX62" s="23">
        <f t="shared" si="128"/>
        <v>0</v>
      </c>
      <c r="AY62" s="23">
        <f t="shared" si="128"/>
        <v>0</v>
      </c>
      <c r="AZ62" s="23">
        <f t="shared" si="128"/>
        <v>0</v>
      </c>
      <c r="BA62" s="23">
        <f t="shared" si="128"/>
        <v>0</v>
      </c>
      <c r="BB62" s="23">
        <f t="shared" si="128"/>
        <v>0</v>
      </c>
      <c r="BC62" s="23">
        <f t="shared" si="128"/>
        <v>0</v>
      </c>
      <c r="BD62" s="23">
        <f t="shared" si="128"/>
        <v>0</v>
      </c>
      <c r="BE62" s="23">
        <f t="shared" si="93"/>
        <v>437000000</v>
      </c>
      <c r="BF62" s="23">
        <f t="shared" si="128"/>
        <v>437000000</v>
      </c>
      <c r="BG62" s="23">
        <f t="shared" si="128"/>
        <v>0</v>
      </c>
      <c r="BH62" s="23">
        <f t="shared" si="128"/>
        <v>0</v>
      </c>
      <c r="BI62" s="23">
        <f t="shared" si="128"/>
        <v>0</v>
      </c>
      <c r="BJ62" s="23">
        <f t="shared" si="128"/>
        <v>0</v>
      </c>
      <c r="BK62" s="23">
        <f t="shared" si="128"/>
        <v>0</v>
      </c>
      <c r="BL62" s="23">
        <f t="shared" si="128"/>
        <v>0</v>
      </c>
      <c r="BM62" s="23">
        <f t="shared" si="128"/>
        <v>0</v>
      </c>
      <c r="BN62" s="23">
        <f t="shared" si="94"/>
        <v>437000000</v>
      </c>
      <c r="BO62" s="23">
        <f t="shared" si="128"/>
        <v>437000000</v>
      </c>
      <c r="BP62" s="23">
        <f t="shared" si="128"/>
        <v>0</v>
      </c>
      <c r="BQ62" s="23">
        <f t="shared" si="128"/>
        <v>0</v>
      </c>
      <c r="BR62" s="23">
        <f t="shared" si="128"/>
        <v>0</v>
      </c>
      <c r="BS62" s="23">
        <f t="shared" si="128"/>
        <v>0</v>
      </c>
      <c r="BT62" s="23">
        <f t="shared" si="128"/>
        <v>0</v>
      </c>
      <c r="BU62" s="23">
        <f t="shared" si="128"/>
        <v>0</v>
      </c>
      <c r="BV62" s="23">
        <f t="shared" si="128"/>
        <v>0</v>
      </c>
      <c r="BW62" s="23">
        <f t="shared" si="95"/>
        <v>437000000</v>
      </c>
      <c r="BX62" s="23">
        <f t="shared" si="128"/>
        <v>437000000</v>
      </c>
      <c r="BY62" s="23">
        <f t="shared" si="45"/>
        <v>0</v>
      </c>
      <c r="BZ62" s="23"/>
    </row>
    <row r="63" spans="1:78" ht="63.75" outlineLevel="2" thickBot="1" x14ac:dyDescent="0.25">
      <c r="A63" s="27" t="s">
        <v>155</v>
      </c>
      <c r="B63" s="28">
        <f t="shared" si="38"/>
        <v>12</v>
      </c>
      <c r="C63" s="52" t="s">
        <v>156</v>
      </c>
      <c r="D63" s="29">
        <f>SUM(D64,D69,D71)</f>
        <v>33640000</v>
      </c>
      <c r="E63" s="29">
        <f>SUM(E64,E69,E71)</f>
        <v>0</v>
      </c>
      <c r="F63" s="30"/>
      <c r="G63" s="29">
        <f t="shared" si="113"/>
        <v>33640000</v>
      </c>
      <c r="H63" s="59"/>
      <c r="I63" s="31"/>
      <c r="J63" s="29">
        <f>SUM(J64,J69,J71)</f>
        <v>30000000</v>
      </c>
      <c r="K63" s="29">
        <f>SUM(K64,K69,K71)</f>
        <v>0</v>
      </c>
      <c r="L63" s="29">
        <f>SUM(L64,L69,L71)</f>
        <v>0</v>
      </c>
      <c r="M63" s="29">
        <f>SUM(M64,M69,M71)</f>
        <v>0</v>
      </c>
      <c r="N63" s="29">
        <f>SUM(N64,N69,N71)</f>
        <v>0</v>
      </c>
      <c r="O63" s="29">
        <f t="shared" si="126"/>
        <v>30000000</v>
      </c>
      <c r="P63" s="32">
        <f t="shared" si="114"/>
        <v>-3640000</v>
      </c>
      <c r="Q63" s="31"/>
      <c r="R63" s="29">
        <f>SUM(R64,R69,R71)</f>
        <v>434000000</v>
      </c>
      <c r="S63" s="29">
        <f>SUM(S64,S69,S71)</f>
        <v>0</v>
      </c>
      <c r="T63" s="29">
        <f>SUM(T64,T69,T71)</f>
        <v>0</v>
      </c>
      <c r="U63" s="29">
        <f>SUM(U64,U69,U71)</f>
        <v>0</v>
      </c>
      <c r="V63" s="29">
        <f>SUM(V64,V69,V71)</f>
        <v>0</v>
      </c>
      <c r="W63" s="29">
        <f t="shared" si="127"/>
        <v>434000000</v>
      </c>
      <c r="X63" s="31"/>
      <c r="Y63" s="29">
        <f>SUM(Y64,Y69,Y71)</f>
        <v>437000000</v>
      </c>
      <c r="Z63" s="29">
        <f>SUM(Z64,Z69,Z71)</f>
        <v>0</v>
      </c>
      <c r="AA63" s="29">
        <f>SUM(AA64,AA69,AA71)</f>
        <v>0</v>
      </c>
      <c r="AB63" s="29">
        <f>SUM(AB64,AB69,AB71)</f>
        <v>0</v>
      </c>
      <c r="AC63" s="29">
        <f>SUM(AC64,AC69,AC71)</f>
        <v>0</v>
      </c>
      <c r="AD63" s="29">
        <f t="shared" si="90"/>
        <v>437000000</v>
      </c>
      <c r="AE63" s="29">
        <f t="shared" ref="AE63:AL63" si="129">SUM(AE64,AE69,AE71)</f>
        <v>437000000</v>
      </c>
      <c r="AF63" s="29">
        <f t="shared" si="129"/>
        <v>0</v>
      </c>
      <c r="AG63" s="29">
        <f t="shared" si="129"/>
        <v>0</v>
      </c>
      <c r="AH63" s="29">
        <f t="shared" si="129"/>
        <v>0</v>
      </c>
      <c r="AI63" s="29">
        <f t="shared" si="129"/>
        <v>0</v>
      </c>
      <c r="AJ63" s="29">
        <f t="shared" si="129"/>
        <v>0</v>
      </c>
      <c r="AK63" s="29">
        <f t="shared" si="129"/>
        <v>0</v>
      </c>
      <c r="AL63" s="29">
        <f t="shared" si="129"/>
        <v>0</v>
      </c>
      <c r="AM63" s="29">
        <f t="shared" si="91"/>
        <v>437000000</v>
      </c>
      <c r="AN63" s="29">
        <f t="shared" ref="AN63:AU63" si="130">SUM(AN64,AN69,AN71)</f>
        <v>437000000</v>
      </c>
      <c r="AO63" s="29">
        <f t="shared" si="130"/>
        <v>0</v>
      </c>
      <c r="AP63" s="29">
        <f t="shared" si="130"/>
        <v>0</v>
      </c>
      <c r="AQ63" s="29">
        <f t="shared" si="130"/>
        <v>0</v>
      </c>
      <c r="AR63" s="29">
        <f t="shared" si="130"/>
        <v>0</v>
      </c>
      <c r="AS63" s="29">
        <f t="shared" si="130"/>
        <v>0</v>
      </c>
      <c r="AT63" s="29">
        <f t="shared" si="130"/>
        <v>0</v>
      </c>
      <c r="AU63" s="29">
        <f t="shared" si="130"/>
        <v>0</v>
      </c>
      <c r="AV63" s="29">
        <f t="shared" si="92"/>
        <v>437000000</v>
      </c>
      <c r="AW63" s="29">
        <f t="shared" ref="AW63:BD63" si="131">SUM(AW64,AW69,AW71)</f>
        <v>437000000</v>
      </c>
      <c r="AX63" s="29">
        <f t="shared" si="131"/>
        <v>0</v>
      </c>
      <c r="AY63" s="29">
        <f t="shared" si="131"/>
        <v>0</v>
      </c>
      <c r="AZ63" s="29">
        <f t="shared" si="131"/>
        <v>0</v>
      </c>
      <c r="BA63" s="29">
        <f t="shared" si="131"/>
        <v>0</v>
      </c>
      <c r="BB63" s="29">
        <f t="shared" si="131"/>
        <v>0</v>
      </c>
      <c r="BC63" s="29">
        <f t="shared" si="131"/>
        <v>0</v>
      </c>
      <c r="BD63" s="29">
        <f t="shared" si="131"/>
        <v>0</v>
      </c>
      <c r="BE63" s="29">
        <f t="shared" si="93"/>
        <v>437000000</v>
      </c>
      <c r="BF63" s="29">
        <f t="shared" ref="BF63:BM63" si="132">SUM(BF64,BF69,BF71)</f>
        <v>437000000</v>
      </c>
      <c r="BG63" s="29">
        <f t="shared" si="132"/>
        <v>0</v>
      </c>
      <c r="BH63" s="29">
        <f t="shared" si="132"/>
        <v>0</v>
      </c>
      <c r="BI63" s="29">
        <f t="shared" si="132"/>
        <v>0</v>
      </c>
      <c r="BJ63" s="29">
        <f t="shared" si="132"/>
        <v>0</v>
      </c>
      <c r="BK63" s="29">
        <f t="shared" si="132"/>
        <v>0</v>
      </c>
      <c r="BL63" s="29">
        <f t="shared" si="132"/>
        <v>0</v>
      </c>
      <c r="BM63" s="29">
        <f t="shared" si="132"/>
        <v>0</v>
      </c>
      <c r="BN63" s="29">
        <f t="shared" si="94"/>
        <v>437000000</v>
      </c>
      <c r="BO63" s="29">
        <f t="shared" ref="BO63:BV63" si="133">SUM(BO64,BO69,BO71)</f>
        <v>437000000</v>
      </c>
      <c r="BP63" s="29">
        <f t="shared" si="133"/>
        <v>0</v>
      </c>
      <c r="BQ63" s="29">
        <f t="shared" si="133"/>
        <v>0</v>
      </c>
      <c r="BR63" s="29">
        <f t="shared" si="133"/>
        <v>0</v>
      </c>
      <c r="BS63" s="29">
        <f t="shared" si="133"/>
        <v>0</v>
      </c>
      <c r="BT63" s="29">
        <f t="shared" si="133"/>
        <v>0</v>
      </c>
      <c r="BU63" s="29">
        <f t="shared" si="133"/>
        <v>0</v>
      </c>
      <c r="BV63" s="29">
        <f t="shared" si="133"/>
        <v>0</v>
      </c>
      <c r="BW63" s="29">
        <f t="shared" si="95"/>
        <v>437000000</v>
      </c>
      <c r="BX63" s="29">
        <f t="shared" ref="BX63" si="134">SUM(BX64,BX69,BX71)</f>
        <v>437000000</v>
      </c>
      <c r="BY63" s="29">
        <f t="shared" si="45"/>
        <v>0</v>
      </c>
      <c r="BZ63" s="29"/>
    </row>
    <row r="64" spans="1:78" ht="48" outlineLevel="3" collapsed="1" thickBot="1" x14ac:dyDescent="0.25">
      <c r="A64" s="33" t="s">
        <v>157</v>
      </c>
      <c r="B64" s="34">
        <f t="shared" si="38"/>
        <v>15</v>
      </c>
      <c r="C64" s="35" t="s">
        <v>158</v>
      </c>
      <c r="D64" s="35"/>
      <c r="E64" s="35"/>
      <c r="F64" s="36"/>
      <c r="G64" s="35">
        <f t="shared" si="113"/>
        <v>0</v>
      </c>
      <c r="H64" s="37"/>
      <c r="I64" s="38"/>
      <c r="J64" s="39">
        <f>SUM(J65:J68)</f>
        <v>0</v>
      </c>
      <c r="K64" s="39">
        <f>SUM(K65:K68)</f>
        <v>0</v>
      </c>
      <c r="L64" s="39">
        <f>SUM(L65:L68)</f>
        <v>0</v>
      </c>
      <c r="M64" s="39">
        <f>SUM(M65:M68)</f>
        <v>0</v>
      </c>
      <c r="N64" s="39">
        <f>SUM(N65:N68)</f>
        <v>0</v>
      </c>
      <c r="O64" s="39">
        <f t="shared" si="126"/>
        <v>0</v>
      </c>
      <c r="P64" s="40">
        <f t="shared" si="114"/>
        <v>0</v>
      </c>
      <c r="Q64" s="38"/>
      <c r="R64" s="39">
        <f>SUM(R65:R68)</f>
        <v>127000000</v>
      </c>
      <c r="S64" s="39">
        <f>SUM(S65:S68)</f>
        <v>0</v>
      </c>
      <c r="T64" s="39">
        <f>SUM(T65:T68)</f>
        <v>0</v>
      </c>
      <c r="U64" s="39">
        <f>SUM(U65:U68)</f>
        <v>0</v>
      </c>
      <c r="V64" s="39">
        <f>SUM(V65:V68)</f>
        <v>0</v>
      </c>
      <c r="W64" s="39">
        <f t="shared" si="127"/>
        <v>127000000</v>
      </c>
      <c r="X64" s="38"/>
      <c r="Y64" s="39">
        <v>130000000</v>
      </c>
      <c r="Z64" s="39">
        <f>SUM(Z65:Z68)</f>
        <v>0</v>
      </c>
      <c r="AA64" s="39">
        <f>SUM(AA65:AA68)</f>
        <v>0</v>
      </c>
      <c r="AB64" s="39">
        <f>SUM(AB65:AB68)</f>
        <v>0</v>
      </c>
      <c r="AC64" s="39">
        <f>SUM(AC65:AC68)</f>
        <v>0</v>
      </c>
      <c r="AD64" s="39">
        <f t="shared" si="90"/>
        <v>130000000</v>
      </c>
      <c r="AE64" s="39">
        <v>130000000</v>
      </c>
      <c r="AF64" s="39">
        <f t="shared" ref="AF64:AL64" si="135">SUM(AF65:AF68)</f>
        <v>0</v>
      </c>
      <c r="AG64" s="39">
        <f t="shared" si="135"/>
        <v>0</v>
      </c>
      <c r="AH64" s="39">
        <f t="shared" si="135"/>
        <v>0</v>
      </c>
      <c r="AI64" s="39">
        <f t="shared" si="135"/>
        <v>0</v>
      </c>
      <c r="AJ64" s="39">
        <f t="shared" si="135"/>
        <v>0</v>
      </c>
      <c r="AK64" s="39">
        <f t="shared" si="135"/>
        <v>0</v>
      </c>
      <c r="AL64" s="39">
        <f t="shared" si="135"/>
        <v>0</v>
      </c>
      <c r="AM64" s="39">
        <f t="shared" si="91"/>
        <v>130000000</v>
      </c>
      <c r="AN64" s="39">
        <v>130000000</v>
      </c>
      <c r="AO64" s="39">
        <f t="shared" ref="AO64:AU64" si="136">SUM(AO65:AO68)</f>
        <v>0</v>
      </c>
      <c r="AP64" s="39">
        <f t="shared" si="136"/>
        <v>0</v>
      </c>
      <c r="AQ64" s="39">
        <f t="shared" si="136"/>
        <v>0</v>
      </c>
      <c r="AR64" s="39">
        <f t="shared" si="136"/>
        <v>0</v>
      </c>
      <c r="AS64" s="39">
        <f t="shared" si="136"/>
        <v>0</v>
      </c>
      <c r="AT64" s="39">
        <f t="shared" si="136"/>
        <v>0</v>
      </c>
      <c r="AU64" s="39">
        <f t="shared" si="136"/>
        <v>0</v>
      </c>
      <c r="AV64" s="39">
        <f t="shared" si="92"/>
        <v>130000000</v>
      </c>
      <c r="AW64" s="39">
        <v>130000000</v>
      </c>
      <c r="AX64" s="39">
        <f t="shared" ref="AX64:BD64" si="137">SUM(AX65:AX68)</f>
        <v>0</v>
      </c>
      <c r="AY64" s="39">
        <f t="shared" si="137"/>
        <v>0</v>
      </c>
      <c r="AZ64" s="39">
        <f t="shared" si="137"/>
        <v>0</v>
      </c>
      <c r="BA64" s="39">
        <f t="shared" si="137"/>
        <v>0</v>
      </c>
      <c r="BB64" s="39">
        <f t="shared" si="137"/>
        <v>0</v>
      </c>
      <c r="BC64" s="39">
        <f t="shared" si="137"/>
        <v>0</v>
      </c>
      <c r="BD64" s="39">
        <f t="shared" si="137"/>
        <v>0</v>
      </c>
      <c r="BE64" s="39">
        <f t="shared" si="93"/>
        <v>130000000</v>
      </c>
      <c r="BF64" s="39">
        <v>130000000</v>
      </c>
      <c r="BG64" s="39">
        <f t="shared" ref="BG64:BM64" si="138">SUM(BG65:BG68)</f>
        <v>0</v>
      </c>
      <c r="BH64" s="39">
        <f t="shared" si="138"/>
        <v>0</v>
      </c>
      <c r="BI64" s="39">
        <f t="shared" si="138"/>
        <v>0</v>
      </c>
      <c r="BJ64" s="39">
        <f t="shared" si="138"/>
        <v>0</v>
      </c>
      <c r="BK64" s="39">
        <f t="shared" si="138"/>
        <v>0</v>
      </c>
      <c r="BL64" s="39">
        <f t="shared" si="138"/>
        <v>0</v>
      </c>
      <c r="BM64" s="39">
        <f t="shared" si="138"/>
        <v>0</v>
      </c>
      <c r="BN64" s="39">
        <f t="shared" si="94"/>
        <v>130000000</v>
      </c>
      <c r="BO64" s="39">
        <v>130000000</v>
      </c>
      <c r="BP64" s="39">
        <f t="shared" ref="BP64:BV64" si="139">SUM(BP65:BP68)</f>
        <v>0</v>
      </c>
      <c r="BQ64" s="39">
        <f t="shared" si="139"/>
        <v>0</v>
      </c>
      <c r="BR64" s="39">
        <f t="shared" si="139"/>
        <v>0</v>
      </c>
      <c r="BS64" s="39">
        <f t="shared" si="139"/>
        <v>0</v>
      </c>
      <c r="BT64" s="39">
        <f t="shared" si="139"/>
        <v>0</v>
      </c>
      <c r="BU64" s="39">
        <f t="shared" si="139"/>
        <v>0</v>
      </c>
      <c r="BV64" s="39">
        <f t="shared" si="139"/>
        <v>0</v>
      </c>
      <c r="BW64" s="39">
        <f t="shared" si="95"/>
        <v>130000000</v>
      </c>
      <c r="BX64" s="39">
        <f>BW64</f>
        <v>130000000</v>
      </c>
      <c r="BY64" s="39">
        <f t="shared" si="45"/>
        <v>0</v>
      </c>
      <c r="BZ64" s="39"/>
    </row>
    <row r="65" spans="1:78" ht="60.75" hidden="1" outlineLevel="4" thickBot="1" x14ac:dyDescent="0.25">
      <c r="A65" s="41"/>
      <c r="B65" s="42">
        <f t="shared" si="38"/>
        <v>0</v>
      </c>
      <c r="C65" s="43"/>
      <c r="D65" s="43"/>
      <c r="E65" s="43"/>
      <c r="F65" s="43"/>
      <c r="G65" s="43">
        <f t="shared" si="113"/>
        <v>0</v>
      </c>
      <c r="H65" s="44" t="s">
        <v>159</v>
      </c>
      <c r="I65" s="45">
        <v>0</v>
      </c>
      <c r="J65" s="46">
        <v>0</v>
      </c>
      <c r="K65" s="46"/>
      <c r="L65" s="46"/>
      <c r="M65" s="46"/>
      <c r="N65" s="46"/>
      <c r="O65" s="46">
        <f t="shared" si="126"/>
        <v>0</v>
      </c>
      <c r="P65" s="47">
        <f t="shared" si="114"/>
        <v>0</v>
      </c>
      <c r="Q65" s="45">
        <v>2</v>
      </c>
      <c r="R65" s="46">
        <v>50000000</v>
      </c>
      <c r="S65" s="46"/>
      <c r="T65" s="46"/>
      <c r="U65" s="46"/>
      <c r="V65" s="46"/>
      <c r="W65" s="46">
        <f t="shared" si="127"/>
        <v>50000000</v>
      </c>
      <c r="X65" s="45"/>
      <c r="Y65" s="46"/>
      <c r="Z65" s="46"/>
      <c r="AA65" s="46"/>
      <c r="AB65" s="46"/>
      <c r="AC65" s="46"/>
      <c r="AD65" s="46">
        <f t="shared" si="90"/>
        <v>0</v>
      </c>
      <c r="AE65" s="46"/>
      <c r="AF65" s="46"/>
      <c r="AG65" s="46"/>
      <c r="AH65" s="46"/>
      <c r="AI65" s="46"/>
      <c r="AJ65" s="46"/>
      <c r="AK65" s="46"/>
      <c r="AL65" s="46"/>
      <c r="AM65" s="46">
        <f t="shared" si="91"/>
        <v>0</v>
      </c>
      <c r="AN65" s="46"/>
      <c r="AO65" s="46"/>
      <c r="AP65" s="46"/>
      <c r="AQ65" s="46"/>
      <c r="AR65" s="46"/>
      <c r="AS65" s="46"/>
      <c r="AT65" s="46"/>
      <c r="AU65" s="46"/>
      <c r="AV65" s="46">
        <f t="shared" si="92"/>
        <v>0</v>
      </c>
      <c r="AW65" s="46"/>
      <c r="AX65" s="46"/>
      <c r="AY65" s="46"/>
      <c r="AZ65" s="46"/>
      <c r="BA65" s="46"/>
      <c r="BB65" s="46"/>
      <c r="BC65" s="46"/>
      <c r="BD65" s="46"/>
      <c r="BE65" s="46">
        <f t="shared" si="93"/>
        <v>0</v>
      </c>
      <c r="BF65" s="46"/>
      <c r="BG65" s="46"/>
      <c r="BH65" s="46"/>
      <c r="BI65" s="46"/>
      <c r="BJ65" s="46"/>
      <c r="BK65" s="46"/>
      <c r="BL65" s="46"/>
      <c r="BM65" s="46"/>
      <c r="BN65" s="46">
        <f t="shared" si="94"/>
        <v>0</v>
      </c>
      <c r="BO65" s="46"/>
      <c r="BP65" s="46"/>
      <c r="BQ65" s="46"/>
      <c r="BR65" s="46"/>
      <c r="BS65" s="46"/>
      <c r="BT65" s="46"/>
      <c r="BU65" s="46"/>
      <c r="BV65" s="46"/>
      <c r="BW65" s="46">
        <f t="shared" si="95"/>
        <v>0</v>
      </c>
      <c r="BX65" s="46"/>
      <c r="BY65" s="46">
        <f t="shared" si="45"/>
        <v>0</v>
      </c>
      <c r="BZ65" s="46"/>
    </row>
    <row r="66" spans="1:78" ht="15.75" hidden="1" outlineLevel="4" thickBot="1" x14ac:dyDescent="0.25">
      <c r="A66" s="41"/>
      <c r="B66" s="42">
        <f t="shared" si="38"/>
        <v>0</v>
      </c>
      <c r="C66" s="43"/>
      <c r="D66" s="43"/>
      <c r="E66" s="43"/>
      <c r="F66" s="43"/>
      <c r="G66" s="43">
        <f t="shared" si="113"/>
        <v>0</v>
      </c>
      <c r="H66" s="44" t="s">
        <v>27</v>
      </c>
      <c r="I66" s="45">
        <v>0</v>
      </c>
      <c r="J66" s="46">
        <v>0</v>
      </c>
      <c r="K66" s="46"/>
      <c r="L66" s="46"/>
      <c r="M66" s="46"/>
      <c r="N66" s="46"/>
      <c r="O66" s="46">
        <f t="shared" si="126"/>
        <v>0</v>
      </c>
      <c r="P66" s="47">
        <f t="shared" si="114"/>
        <v>0</v>
      </c>
      <c r="Q66" s="45">
        <v>10</v>
      </c>
      <c r="R66" s="46">
        <v>50000000</v>
      </c>
      <c r="S66" s="46"/>
      <c r="T66" s="46"/>
      <c r="U66" s="46"/>
      <c r="V66" s="46"/>
      <c r="W66" s="46">
        <f t="shared" si="127"/>
        <v>50000000</v>
      </c>
      <c r="X66" s="45"/>
      <c r="Y66" s="46"/>
      <c r="Z66" s="46"/>
      <c r="AA66" s="46"/>
      <c r="AB66" s="46"/>
      <c r="AC66" s="46"/>
      <c r="AD66" s="46">
        <f t="shared" si="90"/>
        <v>0</v>
      </c>
      <c r="AE66" s="46"/>
      <c r="AF66" s="46"/>
      <c r="AG66" s="46"/>
      <c r="AH66" s="46"/>
      <c r="AI66" s="46"/>
      <c r="AJ66" s="46"/>
      <c r="AK66" s="46"/>
      <c r="AL66" s="46"/>
      <c r="AM66" s="46">
        <f t="shared" si="91"/>
        <v>0</v>
      </c>
      <c r="AN66" s="46"/>
      <c r="AO66" s="46"/>
      <c r="AP66" s="46"/>
      <c r="AQ66" s="46"/>
      <c r="AR66" s="46"/>
      <c r="AS66" s="46"/>
      <c r="AT66" s="46"/>
      <c r="AU66" s="46"/>
      <c r="AV66" s="46">
        <f t="shared" si="92"/>
        <v>0</v>
      </c>
      <c r="AW66" s="46"/>
      <c r="AX66" s="46"/>
      <c r="AY66" s="46"/>
      <c r="AZ66" s="46"/>
      <c r="BA66" s="46"/>
      <c r="BB66" s="46"/>
      <c r="BC66" s="46"/>
      <c r="BD66" s="46"/>
      <c r="BE66" s="46">
        <f t="shared" si="93"/>
        <v>0</v>
      </c>
      <c r="BF66" s="46"/>
      <c r="BG66" s="46"/>
      <c r="BH66" s="46"/>
      <c r="BI66" s="46"/>
      <c r="BJ66" s="46"/>
      <c r="BK66" s="46"/>
      <c r="BL66" s="46"/>
      <c r="BM66" s="46"/>
      <c r="BN66" s="46">
        <f t="shared" si="94"/>
        <v>0</v>
      </c>
      <c r="BO66" s="46"/>
      <c r="BP66" s="46"/>
      <c r="BQ66" s="46"/>
      <c r="BR66" s="46"/>
      <c r="BS66" s="46"/>
      <c r="BT66" s="46"/>
      <c r="BU66" s="46"/>
      <c r="BV66" s="46"/>
      <c r="BW66" s="46">
        <f t="shared" si="95"/>
        <v>0</v>
      </c>
      <c r="BX66" s="46"/>
      <c r="BY66" s="46">
        <f t="shared" si="45"/>
        <v>0</v>
      </c>
      <c r="BZ66" s="46"/>
    </row>
    <row r="67" spans="1:78" ht="15.75" hidden="1" outlineLevel="4" thickBot="1" x14ac:dyDescent="0.25">
      <c r="A67" s="41"/>
      <c r="B67" s="42">
        <f t="shared" si="38"/>
        <v>0</v>
      </c>
      <c r="C67" s="43"/>
      <c r="D67" s="43"/>
      <c r="E67" s="43"/>
      <c r="F67" s="43"/>
      <c r="G67" s="43">
        <f t="shared" si="113"/>
        <v>0</v>
      </c>
      <c r="H67" s="44" t="s">
        <v>26</v>
      </c>
      <c r="I67" s="45">
        <v>0</v>
      </c>
      <c r="J67" s="46">
        <v>0</v>
      </c>
      <c r="K67" s="46"/>
      <c r="L67" s="46"/>
      <c r="M67" s="46"/>
      <c r="N67" s="46"/>
      <c r="O67" s="46">
        <f t="shared" si="126"/>
        <v>0</v>
      </c>
      <c r="P67" s="47">
        <f t="shared" si="114"/>
        <v>0</v>
      </c>
      <c r="Q67" s="45">
        <v>1</v>
      </c>
      <c r="R67" s="46">
        <v>15000000</v>
      </c>
      <c r="S67" s="46"/>
      <c r="T67" s="46"/>
      <c r="U67" s="46"/>
      <c r="V67" s="46"/>
      <c r="W67" s="46">
        <f t="shared" si="127"/>
        <v>15000000</v>
      </c>
      <c r="X67" s="45"/>
      <c r="Y67" s="46"/>
      <c r="Z67" s="46"/>
      <c r="AA67" s="46"/>
      <c r="AB67" s="46"/>
      <c r="AC67" s="46"/>
      <c r="AD67" s="46">
        <f t="shared" si="90"/>
        <v>0</v>
      </c>
      <c r="AE67" s="46"/>
      <c r="AF67" s="46"/>
      <c r="AG67" s="46"/>
      <c r="AH67" s="46"/>
      <c r="AI67" s="46"/>
      <c r="AJ67" s="46"/>
      <c r="AK67" s="46"/>
      <c r="AL67" s="46"/>
      <c r="AM67" s="46">
        <f t="shared" si="91"/>
        <v>0</v>
      </c>
      <c r="AN67" s="46"/>
      <c r="AO67" s="46"/>
      <c r="AP67" s="46"/>
      <c r="AQ67" s="46"/>
      <c r="AR67" s="46"/>
      <c r="AS67" s="46"/>
      <c r="AT67" s="46"/>
      <c r="AU67" s="46"/>
      <c r="AV67" s="46">
        <f t="shared" si="92"/>
        <v>0</v>
      </c>
      <c r="AW67" s="46"/>
      <c r="AX67" s="46"/>
      <c r="AY67" s="46"/>
      <c r="AZ67" s="46"/>
      <c r="BA67" s="46"/>
      <c r="BB67" s="46"/>
      <c r="BC67" s="46"/>
      <c r="BD67" s="46"/>
      <c r="BE67" s="46">
        <f t="shared" si="93"/>
        <v>0</v>
      </c>
      <c r="BF67" s="46"/>
      <c r="BG67" s="46"/>
      <c r="BH67" s="46"/>
      <c r="BI67" s="46"/>
      <c r="BJ67" s="46"/>
      <c r="BK67" s="46"/>
      <c r="BL67" s="46"/>
      <c r="BM67" s="46"/>
      <c r="BN67" s="46">
        <f t="shared" si="94"/>
        <v>0</v>
      </c>
      <c r="BO67" s="46"/>
      <c r="BP67" s="46"/>
      <c r="BQ67" s="46"/>
      <c r="BR67" s="46"/>
      <c r="BS67" s="46"/>
      <c r="BT67" s="46"/>
      <c r="BU67" s="46"/>
      <c r="BV67" s="46"/>
      <c r="BW67" s="46">
        <f t="shared" si="95"/>
        <v>0</v>
      </c>
      <c r="BX67" s="46"/>
      <c r="BY67" s="46">
        <f t="shared" si="45"/>
        <v>0</v>
      </c>
      <c r="BZ67" s="46"/>
    </row>
    <row r="68" spans="1:78" ht="15.75" hidden="1" outlineLevel="4" thickBot="1" x14ac:dyDescent="0.25">
      <c r="A68" s="41"/>
      <c r="B68" s="42">
        <f t="shared" si="38"/>
        <v>0</v>
      </c>
      <c r="C68" s="43"/>
      <c r="D68" s="43"/>
      <c r="E68" s="43"/>
      <c r="F68" s="43"/>
      <c r="G68" s="43">
        <f t="shared" si="113"/>
        <v>0</v>
      </c>
      <c r="H68" s="44" t="s">
        <v>26</v>
      </c>
      <c r="I68" s="45">
        <v>0</v>
      </c>
      <c r="J68" s="46">
        <v>0</v>
      </c>
      <c r="K68" s="46"/>
      <c r="L68" s="46"/>
      <c r="M68" s="46"/>
      <c r="N68" s="46"/>
      <c r="O68" s="46">
        <f t="shared" si="126"/>
        <v>0</v>
      </c>
      <c r="P68" s="47">
        <f t="shared" si="114"/>
        <v>0</v>
      </c>
      <c r="Q68" s="45">
        <v>2</v>
      </c>
      <c r="R68" s="46">
        <f>15000000-3000000</f>
        <v>12000000</v>
      </c>
      <c r="S68" s="46"/>
      <c r="T68" s="46"/>
      <c r="U68" s="46"/>
      <c r="V68" s="46"/>
      <c r="W68" s="46">
        <f t="shared" si="127"/>
        <v>12000000</v>
      </c>
      <c r="X68" s="45"/>
      <c r="Y68" s="46"/>
      <c r="Z68" s="46"/>
      <c r="AA68" s="46"/>
      <c r="AB68" s="46"/>
      <c r="AC68" s="46"/>
      <c r="AD68" s="46">
        <f t="shared" si="90"/>
        <v>0</v>
      </c>
      <c r="AE68" s="46"/>
      <c r="AF68" s="46"/>
      <c r="AG68" s="46"/>
      <c r="AH68" s="46"/>
      <c r="AI68" s="46"/>
      <c r="AJ68" s="46"/>
      <c r="AK68" s="46"/>
      <c r="AL68" s="46"/>
      <c r="AM68" s="46">
        <f t="shared" si="91"/>
        <v>0</v>
      </c>
      <c r="AN68" s="46"/>
      <c r="AO68" s="46"/>
      <c r="AP68" s="46"/>
      <c r="AQ68" s="46"/>
      <c r="AR68" s="46"/>
      <c r="AS68" s="46"/>
      <c r="AT68" s="46"/>
      <c r="AU68" s="46"/>
      <c r="AV68" s="46">
        <f t="shared" si="92"/>
        <v>0</v>
      </c>
      <c r="AW68" s="46"/>
      <c r="AX68" s="46"/>
      <c r="AY68" s="46"/>
      <c r="AZ68" s="46"/>
      <c r="BA68" s="46"/>
      <c r="BB68" s="46"/>
      <c r="BC68" s="46"/>
      <c r="BD68" s="46"/>
      <c r="BE68" s="46">
        <f t="shared" si="93"/>
        <v>0</v>
      </c>
      <c r="BF68" s="46"/>
      <c r="BG68" s="46"/>
      <c r="BH68" s="46"/>
      <c r="BI68" s="46"/>
      <c r="BJ68" s="46"/>
      <c r="BK68" s="46"/>
      <c r="BL68" s="46"/>
      <c r="BM68" s="46"/>
      <c r="BN68" s="46">
        <f t="shared" si="94"/>
        <v>0</v>
      </c>
      <c r="BO68" s="46"/>
      <c r="BP68" s="46"/>
      <c r="BQ68" s="46"/>
      <c r="BR68" s="46"/>
      <c r="BS68" s="46"/>
      <c r="BT68" s="46"/>
      <c r="BU68" s="46"/>
      <c r="BV68" s="46"/>
      <c r="BW68" s="46">
        <f t="shared" si="95"/>
        <v>0</v>
      </c>
      <c r="BX68" s="46"/>
      <c r="BY68" s="46">
        <f t="shared" si="45"/>
        <v>0</v>
      </c>
      <c r="BZ68" s="46"/>
    </row>
    <row r="69" spans="1:78" ht="32.25" outlineLevel="3" collapsed="1" thickBot="1" x14ac:dyDescent="0.25">
      <c r="A69" s="33" t="s">
        <v>160</v>
      </c>
      <c r="B69" s="34">
        <f t="shared" si="38"/>
        <v>15</v>
      </c>
      <c r="C69" s="35" t="s">
        <v>161</v>
      </c>
      <c r="D69" s="48">
        <v>33640000</v>
      </c>
      <c r="E69" s="48"/>
      <c r="F69" s="49"/>
      <c r="G69" s="48">
        <f t="shared" si="113"/>
        <v>33640000</v>
      </c>
      <c r="H69" s="37"/>
      <c r="I69" s="38"/>
      <c r="J69" s="39">
        <f>SUM(J70)</f>
        <v>30000000</v>
      </c>
      <c r="K69" s="39">
        <f>SUM(K70)</f>
        <v>0</v>
      </c>
      <c r="L69" s="39">
        <f>SUM(L70)</f>
        <v>0</v>
      </c>
      <c r="M69" s="39">
        <f>SUM(M70)</f>
        <v>0</v>
      </c>
      <c r="N69" s="39">
        <f>SUM(N70)</f>
        <v>0</v>
      </c>
      <c r="O69" s="39">
        <f t="shared" si="126"/>
        <v>30000000</v>
      </c>
      <c r="P69" s="40">
        <f t="shared" si="114"/>
        <v>-3640000</v>
      </c>
      <c r="Q69" s="38"/>
      <c r="R69" s="39">
        <f>SUM(R70)</f>
        <v>32000000</v>
      </c>
      <c r="S69" s="39">
        <f>SUM(S70)</f>
        <v>0</v>
      </c>
      <c r="T69" s="39">
        <f>SUM(T70)</f>
        <v>0</v>
      </c>
      <c r="U69" s="39">
        <f>SUM(U70)</f>
        <v>0</v>
      </c>
      <c r="V69" s="39">
        <f>SUM(V70)</f>
        <v>0</v>
      </c>
      <c r="W69" s="39">
        <f t="shared" si="127"/>
        <v>32000000</v>
      </c>
      <c r="X69" s="38"/>
      <c r="Y69" s="39">
        <f t="shared" ref="Y69:BV69" si="140">SUM(Y70)</f>
        <v>32000000</v>
      </c>
      <c r="Z69" s="39">
        <f t="shared" si="140"/>
        <v>0</v>
      </c>
      <c r="AA69" s="39">
        <f t="shared" si="140"/>
        <v>0</v>
      </c>
      <c r="AB69" s="39">
        <f t="shared" si="140"/>
        <v>0</v>
      </c>
      <c r="AC69" s="39">
        <f t="shared" si="140"/>
        <v>0</v>
      </c>
      <c r="AD69" s="39">
        <f t="shared" si="90"/>
        <v>32000000</v>
      </c>
      <c r="AE69" s="39">
        <f t="shared" si="140"/>
        <v>32000000</v>
      </c>
      <c r="AF69" s="39">
        <f t="shared" si="140"/>
        <v>0</v>
      </c>
      <c r="AG69" s="39">
        <f t="shared" si="140"/>
        <v>0</v>
      </c>
      <c r="AH69" s="39">
        <f t="shared" si="140"/>
        <v>0</v>
      </c>
      <c r="AI69" s="39">
        <f t="shared" si="140"/>
        <v>0</v>
      </c>
      <c r="AJ69" s="39">
        <f t="shared" si="140"/>
        <v>0</v>
      </c>
      <c r="AK69" s="39">
        <f t="shared" si="140"/>
        <v>0</v>
      </c>
      <c r="AL69" s="39">
        <f t="shared" si="140"/>
        <v>0</v>
      </c>
      <c r="AM69" s="39">
        <f t="shared" si="91"/>
        <v>32000000</v>
      </c>
      <c r="AN69" s="39">
        <f t="shared" si="140"/>
        <v>32000000</v>
      </c>
      <c r="AO69" s="39">
        <f t="shared" si="140"/>
        <v>0</v>
      </c>
      <c r="AP69" s="39">
        <f t="shared" si="140"/>
        <v>0</v>
      </c>
      <c r="AQ69" s="39">
        <f t="shared" si="140"/>
        <v>0</v>
      </c>
      <c r="AR69" s="39">
        <f t="shared" si="140"/>
        <v>0</v>
      </c>
      <c r="AS69" s="39">
        <f t="shared" si="140"/>
        <v>0</v>
      </c>
      <c r="AT69" s="39">
        <f t="shared" si="140"/>
        <v>0</v>
      </c>
      <c r="AU69" s="39">
        <f t="shared" si="140"/>
        <v>0</v>
      </c>
      <c r="AV69" s="39">
        <f t="shared" si="92"/>
        <v>32000000</v>
      </c>
      <c r="AW69" s="39">
        <f t="shared" si="140"/>
        <v>32000000</v>
      </c>
      <c r="AX69" s="39">
        <f t="shared" si="140"/>
        <v>0</v>
      </c>
      <c r="AY69" s="39">
        <f t="shared" si="140"/>
        <v>0</v>
      </c>
      <c r="AZ69" s="39">
        <f t="shared" si="140"/>
        <v>0</v>
      </c>
      <c r="BA69" s="39">
        <f t="shared" si="140"/>
        <v>0</v>
      </c>
      <c r="BB69" s="39">
        <f t="shared" si="140"/>
        <v>0</v>
      </c>
      <c r="BC69" s="39">
        <f t="shared" si="140"/>
        <v>0</v>
      </c>
      <c r="BD69" s="39">
        <f t="shared" si="140"/>
        <v>0</v>
      </c>
      <c r="BE69" s="39">
        <f t="shared" si="93"/>
        <v>32000000</v>
      </c>
      <c r="BF69" s="39">
        <f t="shared" si="140"/>
        <v>32000000</v>
      </c>
      <c r="BG69" s="39">
        <f t="shared" si="140"/>
        <v>0</v>
      </c>
      <c r="BH69" s="39">
        <f t="shared" si="140"/>
        <v>0</v>
      </c>
      <c r="BI69" s="39">
        <f t="shared" si="140"/>
        <v>0</v>
      </c>
      <c r="BJ69" s="39">
        <f t="shared" si="140"/>
        <v>0</v>
      </c>
      <c r="BK69" s="39">
        <f t="shared" si="140"/>
        <v>0</v>
      </c>
      <c r="BL69" s="39">
        <f t="shared" si="140"/>
        <v>0</v>
      </c>
      <c r="BM69" s="39">
        <f t="shared" si="140"/>
        <v>0</v>
      </c>
      <c r="BN69" s="39">
        <f t="shared" si="94"/>
        <v>32000000</v>
      </c>
      <c r="BO69" s="39">
        <f t="shared" si="140"/>
        <v>32000000</v>
      </c>
      <c r="BP69" s="39">
        <f t="shared" si="140"/>
        <v>0</v>
      </c>
      <c r="BQ69" s="39">
        <f t="shared" si="140"/>
        <v>0</v>
      </c>
      <c r="BR69" s="39">
        <f t="shared" si="140"/>
        <v>0</v>
      </c>
      <c r="BS69" s="39">
        <f t="shared" si="140"/>
        <v>0</v>
      </c>
      <c r="BT69" s="39">
        <f t="shared" si="140"/>
        <v>0</v>
      </c>
      <c r="BU69" s="39">
        <f t="shared" si="140"/>
        <v>0</v>
      </c>
      <c r="BV69" s="39">
        <f t="shared" si="140"/>
        <v>0</v>
      </c>
      <c r="BW69" s="39">
        <f t="shared" si="95"/>
        <v>32000000</v>
      </c>
      <c r="BX69" s="39">
        <f>BW69</f>
        <v>32000000</v>
      </c>
      <c r="BY69" s="39">
        <f t="shared" si="45"/>
        <v>0</v>
      </c>
      <c r="BZ69" s="39"/>
    </row>
    <row r="70" spans="1:78" ht="15.75" hidden="1" outlineLevel="4" thickBot="1" x14ac:dyDescent="0.25">
      <c r="A70" s="41"/>
      <c r="B70" s="42">
        <f t="shared" si="38"/>
        <v>0</v>
      </c>
      <c r="C70" s="43"/>
      <c r="D70" s="43"/>
      <c r="E70" s="43"/>
      <c r="F70" s="43"/>
      <c r="G70" s="43">
        <f t="shared" si="113"/>
        <v>0</v>
      </c>
      <c r="H70" s="44" t="s">
        <v>29</v>
      </c>
      <c r="I70" s="45">
        <v>40</v>
      </c>
      <c r="J70" s="46">
        <v>30000000</v>
      </c>
      <c r="K70" s="46"/>
      <c r="L70" s="46"/>
      <c r="M70" s="46"/>
      <c r="N70" s="46"/>
      <c r="O70" s="46">
        <f t="shared" si="126"/>
        <v>30000000</v>
      </c>
      <c r="P70" s="47">
        <f t="shared" si="114"/>
        <v>30000000</v>
      </c>
      <c r="Q70" s="45">
        <v>40</v>
      </c>
      <c r="R70" s="46">
        <v>32000000</v>
      </c>
      <c r="S70" s="46"/>
      <c r="T70" s="46"/>
      <c r="U70" s="46"/>
      <c r="V70" s="46"/>
      <c r="W70" s="46">
        <f t="shared" si="127"/>
        <v>32000000</v>
      </c>
      <c r="X70" s="45">
        <v>40</v>
      </c>
      <c r="Y70" s="46">
        <v>32000000</v>
      </c>
      <c r="Z70" s="46"/>
      <c r="AA70" s="46"/>
      <c r="AB70" s="46"/>
      <c r="AC70" s="46"/>
      <c r="AD70" s="46">
        <f t="shared" si="90"/>
        <v>32000000</v>
      </c>
      <c r="AE70" s="46">
        <v>32000000</v>
      </c>
      <c r="AF70" s="46"/>
      <c r="AG70" s="46"/>
      <c r="AH70" s="46"/>
      <c r="AI70" s="46"/>
      <c r="AJ70" s="46"/>
      <c r="AK70" s="46"/>
      <c r="AL70" s="46"/>
      <c r="AM70" s="46">
        <f t="shared" si="91"/>
        <v>32000000</v>
      </c>
      <c r="AN70" s="46">
        <v>32000000</v>
      </c>
      <c r="AO70" s="46"/>
      <c r="AP70" s="46"/>
      <c r="AQ70" s="46"/>
      <c r="AR70" s="46"/>
      <c r="AS70" s="46"/>
      <c r="AT70" s="46"/>
      <c r="AU70" s="46"/>
      <c r="AV70" s="46">
        <f t="shared" si="92"/>
        <v>32000000</v>
      </c>
      <c r="AW70" s="46">
        <v>32000000</v>
      </c>
      <c r="AX70" s="46"/>
      <c r="AY70" s="46"/>
      <c r="AZ70" s="46"/>
      <c r="BA70" s="46"/>
      <c r="BB70" s="46"/>
      <c r="BC70" s="46"/>
      <c r="BD70" s="46"/>
      <c r="BE70" s="46">
        <f t="shared" si="93"/>
        <v>32000000</v>
      </c>
      <c r="BF70" s="46">
        <v>32000000</v>
      </c>
      <c r="BG70" s="46"/>
      <c r="BH70" s="46"/>
      <c r="BI70" s="46"/>
      <c r="BJ70" s="46"/>
      <c r="BK70" s="46"/>
      <c r="BL70" s="46"/>
      <c r="BM70" s="46"/>
      <c r="BN70" s="46">
        <f t="shared" si="94"/>
        <v>32000000</v>
      </c>
      <c r="BO70" s="46">
        <v>32000000</v>
      </c>
      <c r="BP70" s="46"/>
      <c r="BQ70" s="46"/>
      <c r="BR70" s="46"/>
      <c r="BS70" s="46"/>
      <c r="BT70" s="46"/>
      <c r="BU70" s="46"/>
      <c r="BV70" s="46"/>
      <c r="BW70" s="46">
        <f t="shared" si="95"/>
        <v>32000000</v>
      </c>
      <c r="BX70" s="46"/>
      <c r="BY70" s="46">
        <f t="shared" si="45"/>
        <v>-32000000</v>
      </c>
      <c r="BZ70" s="46"/>
    </row>
    <row r="71" spans="1:78" ht="32.25" outlineLevel="3" collapsed="1" thickBot="1" x14ac:dyDescent="0.25">
      <c r="A71" s="33" t="s">
        <v>162</v>
      </c>
      <c r="B71" s="34">
        <f t="shared" si="38"/>
        <v>15</v>
      </c>
      <c r="C71" s="35" t="s">
        <v>163</v>
      </c>
      <c r="D71" s="35"/>
      <c r="E71" s="35"/>
      <c r="F71" s="36"/>
      <c r="G71" s="35">
        <f t="shared" si="113"/>
        <v>0</v>
      </c>
      <c r="H71" s="37"/>
      <c r="I71" s="38"/>
      <c r="J71" s="39">
        <f>SUM(J72:J75)</f>
        <v>0</v>
      </c>
      <c r="K71" s="39">
        <f>SUM(K72:K75)</f>
        <v>0</v>
      </c>
      <c r="L71" s="39">
        <f>SUM(L72:L75)</f>
        <v>0</v>
      </c>
      <c r="M71" s="39">
        <f>SUM(M72:M75)</f>
        <v>0</v>
      </c>
      <c r="N71" s="39">
        <f>SUM(N72:N75)</f>
        <v>0</v>
      </c>
      <c r="O71" s="39">
        <f t="shared" si="126"/>
        <v>0</v>
      </c>
      <c r="P71" s="40">
        <f t="shared" si="114"/>
        <v>0</v>
      </c>
      <c r="Q71" s="38"/>
      <c r="R71" s="39">
        <f>SUM(R72:R75)</f>
        <v>275000000</v>
      </c>
      <c r="S71" s="39">
        <f>SUM(S72:S75)</f>
        <v>0</v>
      </c>
      <c r="T71" s="39">
        <f>SUM(T72:T75)</f>
        <v>0</v>
      </c>
      <c r="U71" s="39">
        <f>SUM(U72:U75)</f>
        <v>0</v>
      </c>
      <c r="V71" s="39">
        <f>SUM(V72:V75)</f>
        <v>0</v>
      </c>
      <c r="W71" s="39">
        <f t="shared" si="127"/>
        <v>275000000</v>
      </c>
      <c r="X71" s="38"/>
      <c r="Y71" s="39">
        <f>SUM(Y72:Y75)</f>
        <v>275000000</v>
      </c>
      <c r="Z71" s="39">
        <f>SUM(Z72:Z75)</f>
        <v>0</v>
      </c>
      <c r="AA71" s="39">
        <f>SUM(AA72:AA75)</f>
        <v>0</v>
      </c>
      <c r="AB71" s="39">
        <f>SUM(AB72:AB75)</f>
        <v>0</v>
      </c>
      <c r="AC71" s="39">
        <f>SUM(AC72:AC75)</f>
        <v>0</v>
      </c>
      <c r="AD71" s="39">
        <f t="shared" si="90"/>
        <v>275000000</v>
      </c>
      <c r="AE71" s="39">
        <f t="shared" ref="AE71:AL71" si="141">SUM(AE72:AE75)</f>
        <v>275000000</v>
      </c>
      <c r="AF71" s="39">
        <f t="shared" si="141"/>
        <v>0</v>
      </c>
      <c r="AG71" s="39">
        <f t="shared" si="141"/>
        <v>0</v>
      </c>
      <c r="AH71" s="39">
        <f t="shared" si="141"/>
        <v>0</v>
      </c>
      <c r="AI71" s="39">
        <f t="shared" si="141"/>
        <v>0</v>
      </c>
      <c r="AJ71" s="39">
        <f t="shared" si="141"/>
        <v>0</v>
      </c>
      <c r="AK71" s="39">
        <f t="shared" si="141"/>
        <v>0</v>
      </c>
      <c r="AL71" s="39">
        <f t="shared" si="141"/>
        <v>0</v>
      </c>
      <c r="AM71" s="39">
        <f t="shared" si="91"/>
        <v>275000000</v>
      </c>
      <c r="AN71" s="39">
        <f t="shared" ref="AN71:AU71" si="142">SUM(AN72:AN75)</f>
        <v>275000000</v>
      </c>
      <c r="AO71" s="39">
        <f t="shared" si="142"/>
        <v>0</v>
      </c>
      <c r="AP71" s="39">
        <f t="shared" si="142"/>
        <v>0</v>
      </c>
      <c r="AQ71" s="39">
        <f t="shared" si="142"/>
        <v>0</v>
      </c>
      <c r="AR71" s="39">
        <f t="shared" si="142"/>
        <v>0</v>
      </c>
      <c r="AS71" s="39">
        <f t="shared" si="142"/>
        <v>0</v>
      </c>
      <c r="AT71" s="39">
        <f t="shared" si="142"/>
        <v>0</v>
      </c>
      <c r="AU71" s="39">
        <f t="shared" si="142"/>
        <v>0</v>
      </c>
      <c r="AV71" s="39">
        <f t="shared" si="92"/>
        <v>275000000</v>
      </c>
      <c r="AW71" s="39">
        <f t="shared" ref="AW71:BD71" si="143">SUM(AW72:AW75)</f>
        <v>275000000</v>
      </c>
      <c r="AX71" s="39">
        <f t="shared" si="143"/>
        <v>0</v>
      </c>
      <c r="AY71" s="39">
        <f t="shared" si="143"/>
        <v>0</v>
      </c>
      <c r="AZ71" s="39">
        <f t="shared" si="143"/>
        <v>0</v>
      </c>
      <c r="BA71" s="39">
        <f t="shared" si="143"/>
        <v>0</v>
      </c>
      <c r="BB71" s="39">
        <f t="shared" si="143"/>
        <v>0</v>
      </c>
      <c r="BC71" s="39">
        <f t="shared" si="143"/>
        <v>0</v>
      </c>
      <c r="BD71" s="39">
        <f t="shared" si="143"/>
        <v>0</v>
      </c>
      <c r="BE71" s="39">
        <f t="shared" si="93"/>
        <v>275000000</v>
      </c>
      <c r="BF71" s="39">
        <f t="shared" ref="BF71:BM71" si="144">SUM(BF72:BF75)</f>
        <v>275000000</v>
      </c>
      <c r="BG71" s="39">
        <f t="shared" si="144"/>
        <v>0</v>
      </c>
      <c r="BH71" s="39">
        <f t="shared" si="144"/>
        <v>0</v>
      </c>
      <c r="BI71" s="39">
        <f t="shared" si="144"/>
        <v>0</v>
      </c>
      <c r="BJ71" s="39">
        <f t="shared" si="144"/>
        <v>0</v>
      </c>
      <c r="BK71" s="39">
        <f t="shared" si="144"/>
        <v>0</v>
      </c>
      <c r="BL71" s="39">
        <f t="shared" si="144"/>
        <v>0</v>
      </c>
      <c r="BM71" s="39">
        <f t="shared" si="144"/>
        <v>0</v>
      </c>
      <c r="BN71" s="39">
        <f t="shared" si="94"/>
        <v>275000000</v>
      </c>
      <c r="BO71" s="39">
        <f t="shared" ref="BO71:BV71" si="145">SUM(BO72:BO75)</f>
        <v>275000000</v>
      </c>
      <c r="BP71" s="39">
        <f t="shared" si="145"/>
        <v>0</v>
      </c>
      <c r="BQ71" s="39">
        <f t="shared" si="145"/>
        <v>0</v>
      </c>
      <c r="BR71" s="39">
        <f t="shared" si="145"/>
        <v>0</v>
      </c>
      <c r="BS71" s="39">
        <f t="shared" si="145"/>
        <v>0</v>
      </c>
      <c r="BT71" s="39">
        <f t="shared" si="145"/>
        <v>0</v>
      </c>
      <c r="BU71" s="39">
        <f t="shared" si="145"/>
        <v>0</v>
      </c>
      <c r="BV71" s="39">
        <f t="shared" si="145"/>
        <v>0</v>
      </c>
      <c r="BW71" s="39">
        <f t="shared" si="95"/>
        <v>275000000</v>
      </c>
      <c r="BX71" s="39">
        <f>BW71</f>
        <v>275000000</v>
      </c>
      <c r="BY71" s="39">
        <f t="shared" si="45"/>
        <v>0</v>
      </c>
      <c r="BZ71" s="39"/>
    </row>
    <row r="72" spans="1:78" ht="15.75" hidden="1" outlineLevel="4" thickBot="1" x14ac:dyDescent="0.25">
      <c r="A72" s="41"/>
      <c r="B72" s="42">
        <f t="shared" si="38"/>
        <v>0</v>
      </c>
      <c r="C72" s="43"/>
      <c r="D72" s="43"/>
      <c r="E72" s="43"/>
      <c r="F72" s="43"/>
      <c r="G72" s="43">
        <f t="shared" si="113"/>
        <v>0</v>
      </c>
      <c r="H72" s="44" t="s">
        <v>164</v>
      </c>
      <c r="I72" s="45">
        <v>0</v>
      </c>
      <c r="J72" s="46">
        <v>0</v>
      </c>
      <c r="K72" s="46"/>
      <c r="L72" s="46"/>
      <c r="M72" s="46"/>
      <c r="N72" s="46"/>
      <c r="O72" s="46">
        <f t="shared" si="126"/>
        <v>0</v>
      </c>
      <c r="P72" s="47">
        <f t="shared" si="114"/>
        <v>0</v>
      </c>
      <c r="Q72" s="45">
        <v>2</v>
      </c>
      <c r="R72" s="46">
        <v>50000000</v>
      </c>
      <c r="S72" s="46"/>
      <c r="T72" s="46"/>
      <c r="U72" s="46"/>
      <c r="V72" s="46"/>
      <c r="W72" s="46">
        <f t="shared" si="127"/>
        <v>50000000</v>
      </c>
      <c r="X72" s="45">
        <v>2</v>
      </c>
      <c r="Y72" s="46">
        <v>50000000</v>
      </c>
      <c r="Z72" s="46"/>
      <c r="AA72" s="46"/>
      <c r="AB72" s="46"/>
      <c r="AC72" s="46"/>
      <c r="AD72" s="46">
        <f t="shared" si="90"/>
        <v>50000000</v>
      </c>
      <c r="AE72" s="46">
        <v>50000000</v>
      </c>
      <c r="AF72" s="46"/>
      <c r="AG72" s="46"/>
      <c r="AH72" s="46"/>
      <c r="AI72" s="46"/>
      <c r="AJ72" s="46"/>
      <c r="AK72" s="46"/>
      <c r="AL72" s="46"/>
      <c r="AM72" s="46">
        <f t="shared" si="91"/>
        <v>50000000</v>
      </c>
      <c r="AN72" s="46">
        <v>50000000</v>
      </c>
      <c r="AO72" s="46"/>
      <c r="AP72" s="46"/>
      <c r="AQ72" s="46"/>
      <c r="AR72" s="46"/>
      <c r="AS72" s="46"/>
      <c r="AT72" s="46"/>
      <c r="AU72" s="46"/>
      <c r="AV72" s="46">
        <f t="shared" si="92"/>
        <v>50000000</v>
      </c>
      <c r="AW72" s="46">
        <v>50000000</v>
      </c>
      <c r="AX72" s="46"/>
      <c r="AY72" s="46"/>
      <c r="AZ72" s="46"/>
      <c r="BA72" s="46"/>
      <c r="BB72" s="46"/>
      <c r="BC72" s="46"/>
      <c r="BD72" s="46"/>
      <c r="BE72" s="46">
        <f t="shared" si="93"/>
        <v>50000000</v>
      </c>
      <c r="BF72" s="46">
        <v>50000000</v>
      </c>
      <c r="BG72" s="46"/>
      <c r="BH72" s="46"/>
      <c r="BI72" s="46"/>
      <c r="BJ72" s="46"/>
      <c r="BK72" s="46"/>
      <c r="BL72" s="46"/>
      <c r="BM72" s="46"/>
      <c r="BN72" s="46">
        <f t="shared" si="94"/>
        <v>50000000</v>
      </c>
      <c r="BO72" s="46">
        <v>50000000</v>
      </c>
      <c r="BP72" s="46"/>
      <c r="BQ72" s="46"/>
      <c r="BR72" s="46"/>
      <c r="BS72" s="46"/>
      <c r="BT72" s="46"/>
      <c r="BU72" s="46"/>
      <c r="BV72" s="46"/>
      <c r="BW72" s="46">
        <f t="shared" si="95"/>
        <v>50000000</v>
      </c>
      <c r="BX72" s="46"/>
      <c r="BY72" s="46">
        <f t="shared" si="45"/>
        <v>-50000000</v>
      </c>
      <c r="BZ72" s="46"/>
    </row>
    <row r="73" spans="1:78" ht="15.75" hidden="1" outlineLevel="4" thickBot="1" x14ac:dyDescent="0.25">
      <c r="A73" s="41"/>
      <c r="B73" s="42">
        <f t="shared" si="38"/>
        <v>0</v>
      </c>
      <c r="C73" s="43"/>
      <c r="D73" s="43"/>
      <c r="E73" s="43"/>
      <c r="F73" s="43"/>
      <c r="G73" s="43">
        <f t="shared" si="113"/>
        <v>0</v>
      </c>
      <c r="H73" s="44" t="s">
        <v>28</v>
      </c>
      <c r="I73" s="45">
        <v>0</v>
      </c>
      <c r="J73" s="46">
        <v>0</v>
      </c>
      <c r="K73" s="46"/>
      <c r="L73" s="46"/>
      <c r="M73" s="46"/>
      <c r="N73" s="46"/>
      <c r="O73" s="46">
        <f t="shared" si="126"/>
        <v>0</v>
      </c>
      <c r="P73" s="47">
        <f t="shared" si="114"/>
        <v>0</v>
      </c>
      <c r="Q73" s="45">
        <v>4</v>
      </c>
      <c r="R73" s="46">
        <v>100000000</v>
      </c>
      <c r="S73" s="46"/>
      <c r="T73" s="46"/>
      <c r="U73" s="46"/>
      <c r="V73" s="46"/>
      <c r="W73" s="46">
        <f t="shared" si="127"/>
        <v>100000000</v>
      </c>
      <c r="X73" s="45">
        <v>4</v>
      </c>
      <c r="Y73" s="46">
        <v>100000000</v>
      </c>
      <c r="Z73" s="46"/>
      <c r="AA73" s="46"/>
      <c r="AB73" s="46"/>
      <c r="AC73" s="46"/>
      <c r="AD73" s="46">
        <f t="shared" si="90"/>
        <v>100000000</v>
      </c>
      <c r="AE73" s="46">
        <v>100000000</v>
      </c>
      <c r="AF73" s="46"/>
      <c r="AG73" s="46"/>
      <c r="AH73" s="46"/>
      <c r="AI73" s="46"/>
      <c r="AJ73" s="46"/>
      <c r="AK73" s="46"/>
      <c r="AL73" s="46"/>
      <c r="AM73" s="46">
        <f t="shared" si="91"/>
        <v>100000000</v>
      </c>
      <c r="AN73" s="46">
        <v>100000000</v>
      </c>
      <c r="AO73" s="46"/>
      <c r="AP73" s="46"/>
      <c r="AQ73" s="46"/>
      <c r="AR73" s="46"/>
      <c r="AS73" s="46"/>
      <c r="AT73" s="46"/>
      <c r="AU73" s="46"/>
      <c r="AV73" s="46">
        <f t="shared" si="92"/>
        <v>100000000</v>
      </c>
      <c r="AW73" s="46">
        <v>100000000</v>
      </c>
      <c r="AX73" s="46"/>
      <c r="AY73" s="46"/>
      <c r="AZ73" s="46"/>
      <c r="BA73" s="46"/>
      <c r="BB73" s="46"/>
      <c r="BC73" s="46"/>
      <c r="BD73" s="46"/>
      <c r="BE73" s="46">
        <f t="shared" si="93"/>
        <v>100000000</v>
      </c>
      <c r="BF73" s="46">
        <v>100000000</v>
      </c>
      <c r="BG73" s="46"/>
      <c r="BH73" s="46"/>
      <c r="BI73" s="46"/>
      <c r="BJ73" s="46"/>
      <c r="BK73" s="46"/>
      <c r="BL73" s="46"/>
      <c r="BM73" s="46"/>
      <c r="BN73" s="46">
        <f t="shared" si="94"/>
        <v>100000000</v>
      </c>
      <c r="BO73" s="46">
        <v>100000000</v>
      </c>
      <c r="BP73" s="46"/>
      <c r="BQ73" s="46"/>
      <c r="BR73" s="46"/>
      <c r="BS73" s="46"/>
      <c r="BT73" s="46"/>
      <c r="BU73" s="46"/>
      <c r="BV73" s="46"/>
      <c r="BW73" s="46">
        <f t="shared" si="95"/>
        <v>100000000</v>
      </c>
      <c r="BX73" s="46"/>
      <c r="BY73" s="46">
        <f t="shared" si="45"/>
        <v>-100000000</v>
      </c>
      <c r="BZ73" s="46"/>
    </row>
    <row r="74" spans="1:78" ht="15.75" hidden="1" outlineLevel="4" thickBot="1" x14ac:dyDescent="0.25">
      <c r="A74" s="41"/>
      <c r="B74" s="42">
        <f t="shared" si="38"/>
        <v>0</v>
      </c>
      <c r="C74" s="43"/>
      <c r="D74" s="43"/>
      <c r="E74" s="43"/>
      <c r="F74" s="43"/>
      <c r="G74" s="43">
        <f t="shared" si="113"/>
        <v>0</v>
      </c>
      <c r="H74" s="44" t="s">
        <v>164</v>
      </c>
      <c r="I74" s="45">
        <v>0</v>
      </c>
      <c r="J74" s="46">
        <v>0</v>
      </c>
      <c r="K74" s="46"/>
      <c r="L74" s="46"/>
      <c r="M74" s="46"/>
      <c r="N74" s="46"/>
      <c r="O74" s="46">
        <f t="shared" si="126"/>
        <v>0</v>
      </c>
      <c r="P74" s="47">
        <f t="shared" si="114"/>
        <v>0</v>
      </c>
      <c r="Q74" s="45">
        <v>1</v>
      </c>
      <c r="R74" s="46">
        <v>100000000</v>
      </c>
      <c r="S74" s="46"/>
      <c r="T74" s="46"/>
      <c r="U74" s="46"/>
      <c r="V74" s="46"/>
      <c r="W74" s="46">
        <f t="shared" si="127"/>
        <v>100000000</v>
      </c>
      <c r="X74" s="45">
        <v>1</v>
      </c>
      <c r="Y74" s="46">
        <v>100000000</v>
      </c>
      <c r="Z74" s="46"/>
      <c r="AA74" s="46"/>
      <c r="AB74" s="46"/>
      <c r="AC74" s="46"/>
      <c r="AD74" s="46">
        <f t="shared" si="90"/>
        <v>100000000</v>
      </c>
      <c r="AE74" s="46">
        <v>100000000</v>
      </c>
      <c r="AF74" s="46"/>
      <c r="AG74" s="46"/>
      <c r="AH74" s="46"/>
      <c r="AI74" s="46"/>
      <c r="AJ74" s="46"/>
      <c r="AK74" s="46"/>
      <c r="AL74" s="46"/>
      <c r="AM74" s="46">
        <f t="shared" si="91"/>
        <v>100000000</v>
      </c>
      <c r="AN74" s="46">
        <v>100000000</v>
      </c>
      <c r="AO74" s="46"/>
      <c r="AP74" s="46"/>
      <c r="AQ74" s="46"/>
      <c r="AR74" s="46"/>
      <c r="AS74" s="46"/>
      <c r="AT74" s="46"/>
      <c r="AU74" s="46"/>
      <c r="AV74" s="46">
        <f t="shared" si="92"/>
        <v>100000000</v>
      </c>
      <c r="AW74" s="46">
        <v>100000000</v>
      </c>
      <c r="AX74" s="46"/>
      <c r="AY74" s="46"/>
      <c r="AZ74" s="46"/>
      <c r="BA74" s="46"/>
      <c r="BB74" s="46"/>
      <c r="BC74" s="46"/>
      <c r="BD74" s="46"/>
      <c r="BE74" s="46">
        <f t="shared" si="93"/>
        <v>100000000</v>
      </c>
      <c r="BF74" s="46">
        <v>100000000</v>
      </c>
      <c r="BG74" s="46"/>
      <c r="BH74" s="46"/>
      <c r="BI74" s="46"/>
      <c r="BJ74" s="46"/>
      <c r="BK74" s="46"/>
      <c r="BL74" s="46"/>
      <c r="BM74" s="46"/>
      <c r="BN74" s="46">
        <f t="shared" si="94"/>
        <v>100000000</v>
      </c>
      <c r="BO74" s="46">
        <v>100000000</v>
      </c>
      <c r="BP74" s="46"/>
      <c r="BQ74" s="46"/>
      <c r="BR74" s="46"/>
      <c r="BS74" s="46"/>
      <c r="BT74" s="46"/>
      <c r="BU74" s="46"/>
      <c r="BV74" s="46"/>
      <c r="BW74" s="46">
        <f t="shared" si="95"/>
        <v>100000000</v>
      </c>
      <c r="BX74" s="46"/>
      <c r="BY74" s="46">
        <f t="shared" si="45"/>
        <v>-100000000</v>
      </c>
      <c r="BZ74" s="46"/>
    </row>
    <row r="75" spans="1:78" ht="15.75" hidden="1" outlineLevel="4" thickBot="1" x14ac:dyDescent="0.25">
      <c r="A75" s="41"/>
      <c r="B75" s="42">
        <f t="shared" si="38"/>
        <v>0</v>
      </c>
      <c r="C75" s="43"/>
      <c r="D75" s="43"/>
      <c r="E75" s="43"/>
      <c r="F75" s="43"/>
      <c r="G75" s="43">
        <f t="shared" si="113"/>
        <v>0</v>
      </c>
      <c r="H75" s="44" t="s">
        <v>164</v>
      </c>
      <c r="I75" s="45">
        <v>0</v>
      </c>
      <c r="J75" s="46">
        <v>0</v>
      </c>
      <c r="K75" s="46"/>
      <c r="L75" s="46"/>
      <c r="M75" s="46"/>
      <c r="N75" s="46"/>
      <c r="O75" s="46">
        <f t="shared" si="126"/>
        <v>0</v>
      </c>
      <c r="P75" s="47">
        <f t="shared" si="114"/>
        <v>0</v>
      </c>
      <c r="Q75" s="45">
        <v>1</v>
      </c>
      <c r="R75" s="46">
        <v>25000000</v>
      </c>
      <c r="S75" s="46"/>
      <c r="T75" s="46"/>
      <c r="U75" s="46"/>
      <c r="V75" s="46"/>
      <c r="W75" s="46">
        <f t="shared" si="127"/>
        <v>25000000</v>
      </c>
      <c r="X75" s="45">
        <v>1</v>
      </c>
      <c r="Y75" s="46">
        <v>25000000</v>
      </c>
      <c r="Z75" s="46"/>
      <c r="AA75" s="46"/>
      <c r="AB75" s="46"/>
      <c r="AC75" s="46"/>
      <c r="AD75" s="46">
        <f t="shared" si="90"/>
        <v>25000000</v>
      </c>
      <c r="AE75" s="46">
        <v>25000000</v>
      </c>
      <c r="AF75" s="46"/>
      <c r="AG75" s="46"/>
      <c r="AH75" s="46"/>
      <c r="AI75" s="46"/>
      <c r="AJ75" s="46"/>
      <c r="AK75" s="46"/>
      <c r="AL75" s="46"/>
      <c r="AM75" s="46">
        <f t="shared" si="91"/>
        <v>25000000</v>
      </c>
      <c r="AN75" s="46">
        <v>25000000</v>
      </c>
      <c r="AO75" s="46"/>
      <c r="AP75" s="46"/>
      <c r="AQ75" s="46"/>
      <c r="AR75" s="46"/>
      <c r="AS75" s="46"/>
      <c r="AT75" s="46"/>
      <c r="AU75" s="46"/>
      <c r="AV75" s="46">
        <f t="shared" si="92"/>
        <v>25000000</v>
      </c>
      <c r="AW75" s="46">
        <v>25000000</v>
      </c>
      <c r="AX75" s="46"/>
      <c r="AY75" s="46"/>
      <c r="AZ75" s="46"/>
      <c r="BA75" s="46"/>
      <c r="BB75" s="46"/>
      <c r="BC75" s="46"/>
      <c r="BD75" s="46"/>
      <c r="BE75" s="46">
        <f t="shared" si="93"/>
        <v>25000000</v>
      </c>
      <c r="BF75" s="46">
        <v>25000000</v>
      </c>
      <c r="BG75" s="46"/>
      <c r="BH75" s="46"/>
      <c r="BI75" s="46"/>
      <c r="BJ75" s="46"/>
      <c r="BK75" s="46"/>
      <c r="BL75" s="46"/>
      <c r="BM75" s="46"/>
      <c r="BN75" s="46">
        <f t="shared" si="94"/>
        <v>25000000</v>
      </c>
      <c r="BO75" s="46">
        <v>25000000</v>
      </c>
      <c r="BP75" s="46"/>
      <c r="BQ75" s="46"/>
      <c r="BR75" s="46"/>
      <c r="BS75" s="46"/>
      <c r="BT75" s="46"/>
      <c r="BU75" s="46"/>
      <c r="BV75" s="46"/>
      <c r="BW75" s="46">
        <f t="shared" si="95"/>
        <v>25000000</v>
      </c>
      <c r="BX75" s="46"/>
      <c r="BY75" s="46">
        <f t="shared" si="45"/>
        <v>-25000000</v>
      </c>
      <c r="BZ75" s="46"/>
    </row>
    <row r="76" spans="1:78" ht="32.25" outlineLevel="1" thickBot="1" x14ac:dyDescent="0.25">
      <c r="A76" s="20">
        <v>9.1076388888888901E-2</v>
      </c>
      <c r="B76" s="21">
        <f t="shared" si="38"/>
        <v>18</v>
      </c>
      <c r="C76" s="22" t="s">
        <v>165</v>
      </c>
      <c r="D76" s="23">
        <f>SUM(D77)</f>
        <v>56870000</v>
      </c>
      <c r="E76" s="23">
        <f>SUM(E77)</f>
        <v>0</v>
      </c>
      <c r="F76" s="24"/>
      <c r="G76" s="23">
        <f t="shared" si="113"/>
        <v>56870000</v>
      </c>
      <c r="H76" s="58"/>
      <c r="I76" s="25"/>
      <c r="J76" s="23">
        <f t="shared" ref="J76:N77" si="146">SUM(J77)</f>
        <v>59000000</v>
      </c>
      <c r="K76" s="23">
        <f t="shared" si="146"/>
        <v>0</v>
      </c>
      <c r="L76" s="23">
        <f t="shared" si="146"/>
        <v>0</v>
      </c>
      <c r="M76" s="23">
        <f t="shared" si="146"/>
        <v>0</v>
      </c>
      <c r="N76" s="23">
        <f t="shared" si="146"/>
        <v>0</v>
      </c>
      <c r="O76" s="23">
        <f t="shared" si="126"/>
        <v>59000000</v>
      </c>
      <c r="P76" s="26">
        <f t="shared" si="114"/>
        <v>2130000</v>
      </c>
      <c r="Q76" s="25"/>
      <c r="R76" s="23">
        <f t="shared" ref="R76:V77" si="147">SUM(R77)</f>
        <v>95000000</v>
      </c>
      <c r="S76" s="23">
        <f t="shared" si="147"/>
        <v>0</v>
      </c>
      <c r="T76" s="23">
        <f t="shared" si="147"/>
        <v>0</v>
      </c>
      <c r="U76" s="23">
        <f t="shared" si="147"/>
        <v>0</v>
      </c>
      <c r="V76" s="23">
        <f t="shared" si="147"/>
        <v>0</v>
      </c>
      <c r="W76" s="23">
        <f t="shared" si="127"/>
        <v>95000000</v>
      </c>
      <c r="X76" s="25"/>
      <c r="Y76" s="23">
        <f t="shared" ref="Y76:AN77" si="148">SUM(Y77)</f>
        <v>125000000</v>
      </c>
      <c r="Z76" s="23">
        <f t="shared" si="148"/>
        <v>0</v>
      </c>
      <c r="AA76" s="23">
        <f t="shared" si="148"/>
        <v>0</v>
      </c>
      <c r="AB76" s="23">
        <f t="shared" si="148"/>
        <v>0</v>
      </c>
      <c r="AC76" s="23">
        <f t="shared" si="148"/>
        <v>0</v>
      </c>
      <c r="AD76" s="23">
        <f t="shared" si="90"/>
        <v>125000000</v>
      </c>
      <c r="AE76" s="23">
        <f t="shared" si="148"/>
        <v>125000000</v>
      </c>
      <c r="AF76" s="23">
        <f t="shared" si="148"/>
        <v>0</v>
      </c>
      <c r="AG76" s="23">
        <f t="shared" si="148"/>
        <v>0</v>
      </c>
      <c r="AH76" s="23">
        <f t="shared" si="148"/>
        <v>0</v>
      </c>
      <c r="AI76" s="23">
        <f t="shared" si="148"/>
        <v>0</v>
      </c>
      <c r="AJ76" s="23">
        <f t="shared" si="148"/>
        <v>0</v>
      </c>
      <c r="AK76" s="23">
        <f t="shared" si="148"/>
        <v>0</v>
      </c>
      <c r="AL76" s="23">
        <f t="shared" si="148"/>
        <v>0</v>
      </c>
      <c r="AM76" s="23">
        <f t="shared" si="91"/>
        <v>125000000</v>
      </c>
      <c r="AN76" s="23">
        <f t="shared" si="148"/>
        <v>125000000</v>
      </c>
      <c r="AO76" s="23">
        <f t="shared" ref="AN76:AU77" si="149">SUM(AO77)</f>
        <v>0</v>
      </c>
      <c r="AP76" s="23">
        <f t="shared" si="149"/>
        <v>0</v>
      </c>
      <c r="AQ76" s="23">
        <f t="shared" si="149"/>
        <v>0</v>
      </c>
      <c r="AR76" s="23">
        <f t="shared" si="149"/>
        <v>0</v>
      </c>
      <c r="AS76" s="23">
        <f t="shared" si="149"/>
        <v>0</v>
      </c>
      <c r="AT76" s="23">
        <f t="shared" si="149"/>
        <v>0</v>
      </c>
      <c r="AU76" s="23">
        <f t="shared" si="149"/>
        <v>0</v>
      </c>
      <c r="AV76" s="23">
        <f t="shared" si="92"/>
        <v>125000000</v>
      </c>
      <c r="AW76" s="23">
        <f t="shared" ref="AW76:BL77" si="150">SUM(AW77)</f>
        <v>75000000</v>
      </c>
      <c r="AX76" s="23">
        <f t="shared" si="150"/>
        <v>0</v>
      </c>
      <c r="AY76" s="23">
        <f t="shared" si="150"/>
        <v>0</v>
      </c>
      <c r="AZ76" s="23">
        <f t="shared" si="150"/>
        <v>0</v>
      </c>
      <c r="BA76" s="23">
        <f t="shared" si="150"/>
        <v>0</v>
      </c>
      <c r="BB76" s="23">
        <f t="shared" si="150"/>
        <v>0</v>
      </c>
      <c r="BC76" s="23">
        <f t="shared" si="150"/>
        <v>0</v>
      </c>
      <c r="BD76" s="23">
        <f t="shared" si="150"/>
        <v>0</v>
      </c>
      <c r="BE76" s="23">
        <f t="shared" si="93"/>
        <v>75000000</v>
      </c>
      <c r="BF76" s="23">
        <f t="shared" si="150"/>
        <v>75000000</v>
      </c>
      <c r="BG76" s="23">
        <f t="shared" si="150"/>
        <v>0</v>
      </c>
      <c r="BH76" s="23">
        <f t="shared" si="150"/>
        <v>0</v>
      </c>
      <c r="BI76" s="23">
        <f t="shared" si="150"/>
        <v>0</v>
      </c>
      <c r="BJ76" s="23">
        <f t="shared" si="150"/>
        <v>0</v>
      </c>
      <c r="BK76" s="23">
        <f t="shared" si="150"/>
        <v>0</v>
      </c>
      <c r="BL76" s="23">
        <f t="shared" si="150"/>
        <v>0</v>
      </c>
      <c r="BM76" s="23">
        <f t="shared" ref="BF76:BM77" si="151">SUM(BM77)</f>
        <v>0</v>
      </c>
      <c r="BN76" s="23">
        <f t="shared" si="94"/>
        <v>75000000</v>
      </c>
      <c r="BO76" s="23">
        <f t="shared" ref="BO76:BX77" si="152">SUM(BO77)</f>
        <v>75000000</v>
      </c>
      <c r="BP76" s="23">
        <f t="shared" si="152"/>
        <v>0</v>
      </c>
      <c r="BQ76" s="23">
        <f t="shared" si="152"/>
        <v>0</v>
      </c>
      <c r="BR76" s="23">
        <f t="shared" si="152"/>
        <v>0</v>
      </c>
      <c r="BS76" s="23">
        <f t="shared" si="152"/>
        <v>0</v>
      </c>
      <c r="BT76" s="23">
        <f t="shared" si="152"/>
        <v>0</v>
      </c>
      <c r="BU76" s="23">
        <f t="shared" si="152"/>
        <v>0</v>
      </c>
      <c r="BV76" s="23">
        <f t="shared" si="152"/>
        <v>0</v>
      </c>
      <c r="BW76" s="23">
        <f t="shared" si="95"/>
        <v>75000000</v>
      </c>
      <c r="BX76" s="23">
        <f t="shared" si="152"/>
        <v>75000000</v>
      </c>
      <c r="BY76" s="23">
        <f t="shared" si="45"/>
        <v>0</v>
      </c>
      <c r="BZ76" s="23"/>
    </row>
    <row r="77" spans="1:78" ht="32.25" outlineLevel="2" thickBot="1" x14ac:dyDescent="0.25">
      <c r="A77" s="27" t="s">
        <v>166</v>
      </c>
      <c r="B77" s="28">
        <f t="shared" si="38"/>
        <v>12</v>
      </c>
      <c r="C77" s="52" t="s">
        <v>167</v>
      </c>
      <c r="D77" s="29">
        <f>SUM(D78)</f>
        <v>56870000</v>
      </c>
      <c r="E77" s="29">
        <f>SUM(E78)</f>
        <v>0</v>
      </c>
      <c r="F77" s="30"/>
      <c r="G77" s="29">
        <f t="shared" si="113"/>
        <v>56870000</v>
      </c>
      <c r="H77" s="59"/>
      <c r="I77" s="31"/>
      <c r="J77" s="29">
        <f t="shared" si="146"/>
        <v>59000000</v>
      </c>
      <c r="K77" s="29">
        <f t="shared" si="146"/>
        <v>0</v>
      </c>
      <c r="L77" s="29">
        <f t="shared" si="146"/>
        <v>0</v>
      </c>
      <c r="M77" s="29">
        <f t="shared" si="146"/>
        <v>0</v>
      </c>
      <c r="N77" s="29">
        <f t="shared" si="146"/>
        <v>0</v>
      </c>
      <c r="O77" s="29">
        <f t="shared" si="126"/>
        <v>59000000</v>
      </c>
      <c r="P77" s="32">
        <f t="shared" si="114"/>
        <v>2130000</v>
      </c>
      <c r="Q77" s="31"/>
      <c r="R77" s="29">
        <f t="shared" si="147"/>
        <v>95000000</v>
      </c>
      <c r="S77" s="29">
        <f t="shared" si="147"/>
        <v>0</v>
      </c>
      <c r="T77" s="29">
        <f t="shared" si="147"/>
        <v>0</v>
      </c>
      <c r="U77" s="29">
        <f t="shared" si="147"/>
        <v>0</v>
      </c>
      <c r="V77" s="29">
        <f t="shared" si="147"/>
        <v>0</v>
      </c>
      <c r="W77" s="29">
        <f t="shared" si="127"/>
        <v>95000000</v>
      </c>
      <c r="X77" s="31"/>
      <c r="Y77" s="29">
        <f t="shared" si="148"/>
        <v>125000000</v>
      </c>
      <c r="Z77" s="29">
        <f t="shared" si="148"/>
        <v>0</v>
      </c>
      <c r="AA77" s="29">
        <f t="shared" si="148"/>
        <v>0</v>
      </c>
      <c r="AB77" s="29">
        <f t="shared" si="148"/>
        <v>0</v>
      </c>
      <c r="AC77" s="29">
        <f t="shared" si="148"/>
        <v>0</v>
      </c>
      <c r="AD77" s="29">
        <f t="shared" si="90"/>
        <v>125000000</v>
      </c>
      <c r="AE77" s="29">
        <f t="shared" si="148"/>
        <v>125000000</v>
      </c>
      <c r="AF77" s="29">
        <f t="shared" si="148"/>
        <v>0</v>
      </c>
      <c r="AG77" s="29">
        <f t="shared" si="148"/>
        <v>0</v>
      </c>
      <c r="AH77" s="29">
        <f t="shared" si="148"/>
        <v>0</v>
      </c>
      <c r="AI77" s="29">
        <f t="shared" si="148"/>
        <v>0</v>
      </c>
      <c r="AJ77" s="29">
        <f t="shared" si="148"/>
        <v>0</v>
      </c>
      <c r="AK77" s="29">
        <f t="shared" si="148"/>
        <v>0</v>
      </c>
      <c r="AL77" s="29">
        <f t="shared" si="148"/>
        <v>0</v>
      </c>
      <c r="AM77" s="29">
        <f t="shared" si="91"/>
        <v>125000000</v>
      </c>
      <c r="AN77" s="29">
        <f t="shared" si="149"/>
        <v>125000000</v>
      </c>
      <c r="AO77" s="29">
        <f t="shared" si="149"/>
        <v>0</v>
      </c>
      <c r="AP77" s="29">
        <f t="shared" si="149"/>
        <v>0</v>
      </c>
      <c r="AQ77" s="29">
        <f t="shared" si="149"/>
        <v>0</v>
      </c>
      <c r="AR77" s="29">
        <f t="shared" si="149"/>
        <v>0</v>
      </c>
      <c r="AS77" s="29">
        <f t="shared" si="149"/>
        <v>0</v>
      </c>
      <c r="AT77" s="29">
        <f t="shared" si="149"/>
        <v>0</v>
      </c>
      <c r="AU77" s="29">
        <f t="shared" si="149"/>
        <v>0</v>
      </c>
      <c r="AV77" s="29">
        <f t="shared" si="92"/>
        <v>125000000</v>
      </c>
      <c r="AW77" s="29">
        <f t="shared" si="150"/>
        <v>75000000</v>
      </c>
      <c r="AX77" s="29">
        <f t="shared" si="150"/>
        <v>0</v>
      </c>
      <c r="AY77" s="29">
        <f t="shared" si="150"/>
        <v>0</v>
      </c>
      <c r="AZ77" s="29">
        <f t="shared" si="150"/>
        <v>0</v>
      </c>
      <c r="BA77" s="29">
        <f t="shared" si="150"/>
        <v>0</v>
      </c>
      <c r="BB77" s="29">
        <f t="shared" si="150"/>
        <v>0</v>
      </c>
      <c r="BC77" s="29">
        <f t="shared" si="150"/>
        <v>0</v>
      </c>
      <c r="BD77" s="29">
        <f t="shared" si="150"/>
        <v>0</v>
      </c>
      <c r="BE77" s="29">
        <f t="shared" si="93"/>
        <v>75000000</v>
      </c>
      <c r="BF77" s="29">
        <f t="shared" si="151"/>
        <v>75000000</v>
      </c>
      <c r="BG77" s="29">
        <f t="shared" si="151"/>
        <v>0</v>
      </c>
      <c r="BH77" s="29">
        <f t="shared" si="151"/>
        <v>0</v>
      </c>
      <c r="BI77" s="29">
        <f t="shared" si="151"/>
        <v>0</v>
      </c>
      <c r="BJ77" s="29">
        <f t="shared" si="151"/>
        <v>0</v>
      </c>
      <c r="BK77" s="29">
        <f t="shared" si="151"/>
        <v>0</v>
      </c>
      <c r="BL77" s="29">
        <f t="shared" si="151"/>
        <v>0</v>
      </c>
      <c r="BM77" s="29">
        <f t="shared" si="151"/>
        <v>0</v>
      </c>
      <c r="BN77" s="29">
        <f t="shared" si="94"/>
        <v>75000000</v>
      </c>
      <c r="BO77" s="29">
        <f t="shared" si="152"/>
        <v>75000000</v>
      </c>
      <c r="BP77" s="29">
        <f t="shared" si="152"/>
        <v>0</v>
      </c>
      <c r="BQ77" s="29">
        <f t="shared" si="152"/>
        <v>0</v>
      </c>
      <c r="BR77" s="29">
        <f t="shared" si="152"/>
        <v>0</v>
      </c>
      <c r="BS77" s="29">
        <f t="shared" si="152"/>
        <v>0</v>
      </c>
      <c r="BT77" s="29">
        <f t="shared" si="152"/>
        <v>0</v>
      </c>
      <c r="BU77" s="29">
        <f t="shared" si="152"/>
        <v>0</v>
      </c>
      <c r="BV77" s="29">
        <f t="shared" si="152"/>
        <v>0</v>
      </c>
      <c r="BW77" s="29">
        <f t="shared" si="95"/>
        <v>75000000</v>
      </c>
      <c r="BX77" s="29">
        <f t="shared" si="152"/>
        <v>75000000</v>
      </c>
      <c r="BY77" s="29">
        <f t="shared" si="45"/>
        <v>0</v>
      </c>
      <c r="BZ77" s="29"/>
    </row>
    <row r="78" spans="1:78" ht="63.75" outlineLevel="3" collapsed="1" thickBot="1" x14ac:dyDescent="0.25">
      <c r="A78" s="33" t="s">
        <v>168</v>
      </c>
      <c r="B78" s="34">
        <f t="shared" si="38"/>
        <v>15</v>
      </c>
      <c r="C78" s="35" t="s">
        <v>169</v>
      </c>
      <c r="D78" s="48">
        <v>56870000</v>
      </c>
      <c r="E78" s="48"/>
      <c r="F78" s="49"/>
      <c r="G78" s="48">
        <f t="shared" si="113"/>
        <v>56870000</v>
      </c>
      <c r="H78" s="37"/>
      <c r="I78" s="38"/>
      <c r="J78" s="39">
        <f>SUM(J79:J81)</f>
        <v>59000000</v>
      </c>
      <c r="K78" s="39">
        <f>SUM(K79:K81)</f>
        <v>0</v>
      </c>
      <c r="L78" s="39">
        <f>SUM(L79:L81)</f>
        <v>0</v>
      </c>
      <c r="M78" s="39">
        <f>SUM(M79:M81)</f>
        <v>0</v>
      </c>
      <c r="N78" s="39">
        <f>SUM(N79:N81)</f>
        <v>0</v>
      </c>
      <c r="O78" s="39">
        <f t="shared" si="126"/>
        <v>59000000</v>
      </c>
      <c r="P78" s="40">
        <f t="shared" si="114"/>
        <v>2130000</v>
      </c>
      <c r="Q78" s="38"/>
      <c r="R78" s="39">
        <f>SUM(R79:R81)</f>
        <v>95000000</v>
      </c>
      <c r="S78" s="39">
        <f>SUM(S79:S81)</f>
        <v>0</v>
      </c>
      <c r="T78" s="39">
        <f>SUM(T79:T81)</f>
        <v>0</v>
      </c>
      <c r="U78" s="39">
        <f>SUM(U79:U81)</f>
        <v>0</v>
      </c>
      <c r="V78" s="39">
        <f>SUM(V79:V81)</f>
        <v>0</v>
      </c>
      <c r="W78" s="39">
        <f t="shared" si="127"/>
        <v>95000000</v>
      </c>
      <c r="X78" s="38"/>
      <c r="Y78" s="39">
        <v>125000000</v>
      </c>
      <c r="Z78" s="39">
        <f>SUM(Z79:Z81)</f>
        <v>0</v>
      </c>
      <c r="AA78" s="39">
        <f>SUM(AA79:AA81)</f>
        <v>0</v>
      </c>
      <c r="AB78" s="39">
        <f>SUM(AB79:AB81)</f>
        <v>0</v>
      </c>
      <c r="AC78" s="39">
        <f>SUM(AC79:AC81)</f>
        <v>0</v>
      </c>
      <c r="AD78" s="39">
        <f t="shared" si="90"/>
        <v>125000000</v>
      </c>
      <c r="AE78" s="39">
        <v>125000000</v>
      </c>
      <c r="AF78" s="39">
        <f t="shared" ref="AF78:AL78" si="153">SUM(AF79:AF81)</f>
        <v>0</v>
      </c>
      <c r="AG78" s="39">
        <f t="shared" si="153"/>
        <v>0</v>
      </c>
      <c r="AH78" s="39">
        <f t="shared" si="153"/>
        <v>0</v>
      </c>
      <c r="AI78" s="39">
        <f t="shared" si="153"/>
        <v>0</v>
      </c>
      <c r="AJ78" s="39">
        <f t="shared" si="153"/>
        <v>0</v>
      </c>
      <c r="AK78" s="39">
        <f t="shared" si="153"/>
        <v>0</v>
      </c>
      <c r="AL78" s="39">
        <f t="shared" si="153"/>
        <v>0</v>
      </c>
      <c r="AM78" s="39">
        <f t="shared" si="91"/>
        <v>125000000</v>
      </c>
      <c r="AN78" s="39">
        <v>125000000</v>
      </c>
      <c r="AO78" s="39">
        <f t="shared" ref="AO78:AU78" si="154">SUM(AO79:AO81)</f>
        <v>0</v>
      </c>
      <c r="AP78" s="39">
        <f t="shared" si="154"/>
        <v>0</v>
      </c>
      <c r="AQ78" s="39">
        <f t="shared" si="154"/>
        <v>0</v>
      </c>
      <c r="AR78" s="39">
        <f t="shared" si="154"/>
        <v>0</v>
      </c>
      <c r="AS78" s="39">
        <f t="shared" si="154"/>
        <v>0</v>
      </c>
      <c r="AT78" s="39">
        <f t="shared" si="154"/>
        <v>0</v>
      </c>
      <c r="AU78" s="39">
        <f t="shared" si="154"/>
        <v>0</v>
      </c>
      <c r="AV78" s="39">
        <f t="shared" si="92"/>
        <v>125000000</v>
      </c>
      <c r="AW78" s="39">
        <f>125000000-50000000</f>
        <v>75000000</v>
      </c>
      <c r="AX78" s="39">
        <f t="shared" ref="AX78:BD78" si="155">SUM(AX79:AX81)</f>
        <v>0</v>
      </c>
      <c r="AY78" s="39">
        <f t="shared" si="155"/>
        <v>0</v>
      </c>
      <c r="AZ78" s="39">
        <f t="shared" si="155"/>
        <v>0</v>
      </c>
      <c r="BA78" s="39">
        <f t="shared" si="155"/>
        <v>0</v>
      </c>
      <c r="BB78" s="39">
        <f t="shared" si="155"/>
        <v>0</v>
      </c>
      <c r="BC78" s="39">
        <f t="shared" si="155"/>
        <v>0</v>
      </c>
      <c r="BD78" s="39">
        <f t="shared" si="155"/>
        <v>0</v>
      </c>
      <c r="BE78" s="39">
        <f t="shared" si="93"/>
        <v>75000000</v>
      </c>
      <c r="BF78" s="39">
        <f>125000000-50000000</f>
        <v>75000000</v>
      </c>
      <c r="BG78" s="39">
        <f t="shared" ref="BG78:BM78" si="156">SUM(BG79:BG81)</f>
        <v>0</v>
      </c>
      <c r="BH78" s="39">
        <f t="shared" si="156"/>
        <v>0</v>
      </c>
      <c r="BI78" s="39">
        <f t="shared" si="156"/>
        <v>0</v>
      </c>
      <c r="BJ78" s="39">
        <f t="shared" si="156"/>
        <v>0</v>
      </c>
      <c r="BK78" s="39">
        <f t="shared" si="156"/>
        <v>0</v>
      </c>
      <c r="BL78" s="39">
        <f t="shared" si="156"/>
        <v>0</v>
      </c>
      <c r="BM78" s="39">
        <f t="shared" si="156"/>
        <v>0</v>
      </c>
      <c r="BN78" s="39">
        <f t="shared" si="94"/>
        <v>75000000</v>
      </c>
      <c r="BO78" s="39">
        <f>125000000-50000000</f>
        <v>75000000</v>
      </c>
      <c r="BP78" s="39">
        <f t="shared" ref="BP78:BV78" si="157">SUM(BP79:BP81)</f>
        <v>0</v>
      </c>
      <c r="BQ78" s="39">
        <f t="shared" si="157"/>
        <v>0</v>
      </c>
      <c r="BR78" s="39">
        <f t="shared" si="157"/>
        <v>0</v>
      </c>
      <c r="BS78" s="39">
        <f t="shared" si="157"/>
        <v>0</v>
      </c>
      <c r="BT78" s="39">
        <f t="shared" si="157"/>
        <v>0</v>
      </c>
      <c r="BU78" s="39">
        <f t="shared" si="157"/>
        <v>0</v>
      </c>
      <c r="BV78" s="39">
        <f t="shared" si="157"/>
        <v>0</v>
      </c>
      <c r="BW78" s="39">
        <f t="shared" si="95"/>
        <v>75000000</v>
      </c>
      <c r="BX78" s="39">
        <f>BW78</f>
        <v>75000000</v>
      </c>
      <c r="BY78" s="39">
        <f t="shared" si="45"/>
        <v>0</v>
      </c>
      <c r="BZ78" s="39"/>
    </row>
    <row r="79" spans="1:78" ht="15.75" hidden="1" outlineLevel="4" thickBot="1" x14ac:dyDescent="0.25">
      <c r="A79" s="41"/>
      <c r="B79" s="42">
        <f t="shared" ref="B79:B143" si="158">LEN(A79)</f>
        <v>0</v>
      </c>
      <c r="C79" s="43"/>
      <c r="D79" s="43"/>
      <c r="E79" s="43"/>
      <c r="F79" s="43"/>
      <c r="G79" s="43">
        <f t="shared" si="113"/>
        <v>0</v>
      </c>
      <c r="H79" s="44" t="s">
        <v>164</v>
      </c>
      <c r="I79" s="45">
        <v>1</v>
      </c>
      <c r="J79" s="46">
        <v>21000000</v>
      </c>
      <c r="K79" s="46"/>
      <c r="L79" s="46"/>
      <c r="M79" s="46"/>
      <c r="N79" s="46"/>
      <c r="O79" s="46">
        <f t="shared" si="126"/>
        <v>21000000</v>
      </c>
      <c r="P79" s="47">
        <f t="shared" si="114"/>
        <v>21000000</v>
      </c>
      <c r="Q79" s="45">
        <v>1</v>
      </c>
      <c r="R79" s="46">
        <v>50000000</v>
      </c>
      <c r="S79" s="46"/>
      <c r="T79" s="46"/>
      <c r="U79" s="46"/>
      <c r="V79" s="46"/>
      <c r="W79" s="46">
        <f t="shared" si="127"/>
        <v>50000000</v>
      </c>
      <c r="X79" s="45"/>
      <c r="Y79" s="46"/>
      <c r="Z79" s="46"/>
      <c r="AA79" s="46"/>
      <c r="AB79" s="46"/>
      <c r="AC79" s="46"/>
      <c r="AD79" s="46">
        <f t="shared" si="90"/>
        <v>0</v>
      </c>
      <c r="AE79" s="46"/>
      <c r="AF79" s="46"/>
      <c r="AG79" s="46"/>
      <c r="AH79" s="46"/>
      <c r="AI79" s="46"/>
      <c r="AJ79" s="46"/>
      <c r="AK79" s="46"/>
      <c r="AL79" s="46"/>
      <c r="AM79" s="46">
        <f t="shared" si="91"/>
        <v>0</v>
      </c>
      <c r="AN79" s="46"/>
      <c r="AO79" s="46"/>
      <c r="AP79" s="46"/>
      <c r="AQ79" s="46"/>
      <c r="AR79" s="46"/>
      <c r="AS79" s="46"/>
      <c r="AT79" s="46"/>
      <c r="AU79" s="46"/>
      <c r="AV79" s="46">
        <f t="shared" si="92"/>
        <v>0</v>
      </c>
      <c r="AW79" s="46"/>
      <c r="AX79" s="46"/>
      <c r="AY79" s="46"/>
      <c r="AZ79" s="46"/>
      <c r="BA79" s="46"/>
      <c r="BB79" s="46"/>
      <c r="BC79" s="46"/>
      <c r="BD79" s="46"/>
      <c r="BE79" s="46">
        <f t="shared" si="93"/>
        <v>0</v>
      </c>
      <c r="BF79" s="46"/>
      <c r="BG79" s="46"/>
      <c r="BH79" s="46"/>
      <c r="BI79" s="46"/>
      <c r="BJ79" s="46"/>
      <c r="BK79" s="46"/>
      <c r="BL79" s="46"/>
      <c r="BM79" s="46"/>
      <c r="BN79" s="46">
        <f t="shared" si="94"/>
        <v>0</v>
      </c>
      <c r="BO79" s="46"/>
      <c r="BP79" s="46"/>
      <c r="BQ79" s="46"/>
      <c r="BR79" s="46"/>
      <c r="BS79" s="46"/>
      <c r="BT79" s="46"/>
      <c r="BU79" s="46"/>
      <c r="BV79" s="46"/>
      <c r="BW79" s="46">
        <f t="shared" si="95"/>
        <v>0</v>
      </c>
      <c r="BX79" s="46"/>
      <c r="BY79" s="46">
        <f t="shared" ref="BY79:BY142" si="159">BX79-BW79</f>
        <v>0</v>
      </c>
      <c r="BZ79" s="46"/>
    </row>
    <row r="80" spans="1:78" ht="15.75" hidden="1" outlineLevel="4" thickBot="1" x14ac:dyDescent="0.25">
      <c r="A80" s="41"/>
      <c r="B80" s="42">
        <f t="shared" si="158"/>
        <v>0</v>
      </c>
      <c r="C80" s="43"/>
      <c r="D80" s="43"/>
      <c r="E80" s="43"/>
      <c r="F80" s="43"/>
      <c r="G80" s="43">
        <f t="shared" si="113"/>
        <v>0</v>
      </c>
      <c r="H80" s="44" t="s">
        <v>164</v>
      </c>
      <c r="I80" s="45">
        <v>2</v>
      </c>
      <c r="J80" s="46">
        <v>18000000</v>
      </c>
      <c r="K80" s="46"/>
      <c r="L80" s="46"/>
      <c r="M80" s="46"/>
      <c r="N80" s="46"/>
      <c r="O80" s="46">
        <f t="shared" si="126"/>
        <v>18000000</v>
      </c>
      <c r="P80" s="47">
        <f t="shared" si="114"/>
        <v>18000000</v>
      </c>
      <c r="Q80" s="45">
        <v>2</v>
      </c>
      <c r="R80" s="46">
        <v>25000000</v>
      </c>
      <c r="S80" s="46"/>
      <c r="T80" s="46"/>
      <c r="U80" s="46"/>
      <c r="V80" s="46"/>
      <c r="W80" s="46">
        <f t="shared" si="127"/>
        <v>25000000</v>
      </c>
      <c r="X80" s="45"/>
      <c r="Y80" s="46"/>
      <c r="Z80" s="46"/>
      <c r="AA80" s="46"/>
      <c r="AB80" s="46"/>
      <c r="AC80" s="46"/>
      <c r="AD80" s="46">
        <f t="shared" si="90"/>
        <v>0</v>
      </c>
      <c r="AE80" s="46"/>
      <c r="AF80" s="46"/>
      <c r="AG80" s="46"/>
      <c r="AH80" s="46"/>
      <c r="AI80" s="46"/>
      <c r="AJ80" s="46"/>
      <c r="AK80" s="46"/>
      <c r="AL80" s="46"/>
      <c r="AM80" s="46">
        <f t="shared" si="91"/>
        <v>0</v>
      </c>
      <c r="AN80" s="46"/>
      <c r="AO80" s="46"/>
      <c r="AP80" s="46"/>
      <c r="AQ80" s="46"/>
      <c r="AR80" s="46"/>
      <c r="AS80" s="46"/>
      <c r="AT80" s="46"/>
      <c r="AU80" s="46"/>
      <c r="AV80" s="46">
        <f t="shared" si="92"/>
        <v>0</v>
      </c>
      <c r="AW80" s="46"/>
      <c r="AX80" s="46"/>
      <c r="AY80" s="46"/>
      <c r="AZ80" s="46"/>
      <c r="BA80" s="46"/>
      <c r="BB80" s="46"/>
      <c r="BC80" s="46"/>
      <c r="BD80" s="46"/>
      <c r="BE80" s="46">
        <f t="shared" si="93"/>
        <v>0</v>
      </c>
      <c r="BF80" s="46"/>
      <c r="BG80" s="46"/>
      <c r="BH80" s="46"/>
      <c r="BI80" s="46"/>
      <c r="BJ80" s="46"/>
      <c r="BK80" s="46"/>
      <c r="BL80" s="46"/>
      <c r="BM80" s="46"/>
      <c r="BN80" s="46">
        <f t="shared" si="94"/>
        <v>0</v>
      </c>
      <c r="BO80" s="46"/>
      <c r="BP80" s="46"/>
      <c r="BQ80" s="46"/>
      <c r="BR80" s="46"/>
      <c r="BS80" s="46"/>
      <c r="BT80" s="46"/>
      <c r="BU80" s="46"/>
      <c r="BV80" s="46"/>
      <c r="BW80" s="46">
        <f t="shared" si="95"/>
        <v>0</v>
      </c>
      <c r="BX80" s="46"/>
      <c r="BY80" s="46">
        <f t="shared" si="159"/>
        <v>0</v>
      </c>
      <c r="BZ80" s="46"/>
    </row>
    <row r="81" spans="1:78" ht="15.75" hidden="1" outlineLevel="4" thickBot="1" x14ac:dyDescent="0.25">
      <c r="A81" s="41"/>
      <c r="B81" s="42">
        <f t="shared" si="158"/>
        <v>0</v>
      </c>
      <c r="C81" s="43"/>
      <c r="D81" s="43"/>
      <c r="E81" s="43"/>
      <c r="F81" s="43"/>
      <c r="G81" s="43">
        <f t="shared" si="113"/>
        <v>0</v>
      </c>
      <c r="H81" s="44" t="s">
        <v>164</v>
      </c>
      <c r="I81" s="45">
        <v>1</v>
      </c>
      <c r="J81" s="46">
        <v>20000000</v>
      </c>
      <c r="K81" s="46"/>
      <c r="L81" s="46"/>
      <c r="M81" s="46"/>
      <c r="N81" s="46"/>
      <c r="O81" s="46">
        <f t="shared" si="126"/>
        <v>20000000</v>
      </c>
      <c r="P81" s="47">
        <f t="shared" si="114"/>
        <v>20000000</v>
      </c>
      <c r="Q81" s="45">
        <v>1</v>
      </c>
      <c r="R81" s="46">
        <f>50000000-30000000</f>
        <v>20000000</v>
      </c>
      <c r="S81" s="46"/>
      <c r="T81" s="46"/>
      <c r="U81" s="46"/>
      <c r="V81" s="46"/>
      <c r="W81" s="46">
        <f t="shared" si="127"/>
        <v>20000000</v>
      </c>
      <c r="X81" s="45"/>
      <c r="Y81" s="46"/>
      <c r="Z81" s="46"/>
      <c r="AA81" s="46"/>
      <c r="AB81" s="46"/>
      <c r="AC81" s="46"/>
      <c r="AD81" s="46">
        <f t="shared" si="90"/>
        <v>0</v>
      </c>
      <c r="AE81" s="46"/>
      <c r="AF81" s="46"/>
      <c r="AG81" s="46"/>
      <c r="AH81" s="46"/>
      <c r="AI81" s="46"/>
      <c r="AJ81" s="46"/>
      <c r="AK81" s="46"/>
      <c r="AL81" s="46"/>
      <c r="AM81" s="46">
        <f t="shared" si="91"/>
        <v>0</v>
      </c>
      <c r="AN81" s="46"/>
      <c r="AO81" s="46"/>
      <c r="AP81" s="46"/>
      <c r="AQ81" s="46"/>
      <c r="AR81" s="46"/>
      <c r="AS81" s="46"/>
      <c r="AT81" s="46"/>
      <c r="AU81" s="46"/>
      <c r="AV81" s="46">
        <f t="shared" si="92"/>
        <v>0</v>
      </c>
      <c r="AW81" s="46"/>
      <c r="AX81" s="46"/>
      <c r="AY81" s="46"/>
      <c r="AZ81" s="46"/>
      <c r="BA81" s="46"/>
      <c r="BB81" s="46"/>
      <c r="BC81" s="46"/>
      <c r="BD81" s="46"/>
      <c r="BE81" s="46">
        <f t="shared" si="93"/>
        <v>0</v>
      </c>
      <c r="BF81" s="46"/>
      <c r="BG81" s="46"/>
      <c r="BH81" s="46"/>
      <c r="BI81" s="46"/>
      <c r="BJ81" s="46"/>
      <c r="BK81" s="46"/>
      <c r="BL81" s="46"/>
      <c r="BM81" s="46"/>
      <c r="BN81" s="46">
        <f t="shared" si="94"/>
        <v>0</v>
      </c>
      <c r="BO81" s="46"/>
      <c r="BP81" s="46"/>
      <c r="BQ81" s="46"/>
      <c r="BR81" s="46"/>
      <c r="BS81" s="46"/>
      <c r="BT81" s="46"/>
      <c r="BU81" s="46"/>
      <c r="BV81" s="46"/>
      <c r="BW81" s="46">
        <f t="shared" si="95"/>
        <v>0</v>
      </c>
      <c r="BX81" s="46"/>
      <c r="BY81" s="46">
        <f t="shared" si="159"/>
        <v>0</v>
      </c>
      <c r="BZ81" s="46"/>
    </row>
    <row r="82" spans="1:78" ht="32.25" outlineLevel="1" thickBot="1" x14ac:dyDescent="0.25">
      <c r="A82" s="20">
        <v>9.1087962962962954E-2</v>
      </c>
      <c r="B82" s="21">
        <f t="shared" si="158"/>
        <v>17</v>
      </c>
      <c r="C82" s="22" t="s">
        <v>170</v>
      </c>
      <c r="D82" s="23">
        <f>SUM(D83)</f>
        <v>19370000</v>
      </c>
      <c r="E82" s="23">
        <f>SUM(E83)</f>
        <v>0</v>
      </c>
      <c r="F82" s="24"/>
      <c r="G82" s="23">
        <f t="shared" si="113"/>
        <v>19370000</v>
      </c>
      <c r="H82" s="58"/>
      <c r="I82" s="25"/>
      <c r="J82" s="23">
        <f t="shared" ref="J82:V84" si="160">SUM(J83)</f>
        <v>20000000</v>
      </c>
      <c r="K82" s="23">
        <f t="shared" si="160"/>
        <v>0</v>
      </c>
      <c r="L82" s="23">
        <f t="shared" si="160"/>
        <v>0</v>
      </c>
      <c r="M82" s="23">
        <f t="shared" si="160"/>
        <v>0</v>
      </c>
      <c r="N82" s="23">
        <f t="shared" si="160"/>
        <v>0</v>
      </c>
      <c r="O82" s="23">
        <f t="shared" si="126"/>
        <v>20000000</v>
      </c>
      <c r="P82" s="26">
        <f t="shared" si="114"/>
        <v>630000</v>
      </c>
      <c r="Q82" s="25"/>
      <c r="R82" s="23">
        <f t="shared" si="160"/>
        <v>20000000</v>
      </c>
      <c r="S82" s="23">
        <f t="shared" si="160"/>
        <v>0</v>
      </c>
      <c r="T82" s="23">
        <f t="shared" si="160"/>
        <v>0</v>
      </c>
      <c r="U82" s="23">
        <f t="shared" si="160"/>
        <v>0</v>
      </c>
      <c r="V82" s="23">
        <f>SUM(V83)</f>
        <v>0</v>
      </c>
      <c r="W82" s="23">
        <f t="shared" si="127"/>
        <v>20000000</v>
      </c>
      <c r="X82" s="25"/>
      <c r="Y82" s="23">
        <f t="shared" ref="Y82:AN84" si="161">SUM(Y83)</f>
        <v>20000000</v>
      </c>
      <c r="Z82" s="23">
        <f t="shared" si="161"/>
        <v>0</v>
      </c>
      <c r="AA82" s="23">
        <f t="shared" si="161"/>
        <v>0</v>
      </c>
      <c r="AB82" s="23">
        <f t="shared" si="161"/>
        <v>0</v>
      </c>
      <c r="AC82" s="23">
        <f>SUM(AC83)</f>
        <v>0</v>
      </c>
      <c r="AD82" s="23">
        <f t="shared" si="90"/>
        <v>20000000</v>
      </c>
      <c r="AE82" s="23">
        <f t="shared" si="161"/>
        <v>20000000</v>
      </c>
      <c r="AF82" s="23">
        <f t="shared" si="161"/>
        <v>0</v>
      </c>
      <c r="AG82" s="23">
        <f t="shared" si="161"/>
        <v>0</v>
      </c>
      <c r="AH82" s="23">
        <f t="shared" si="161"/>
        <v>0</v>
      </c>
      <c r="AI82" s="23">
        <f t="shared" si="161"/>
        <v>0</v>
      </c>
      <c r="AJ82" s="23">
        <f t="shared" si="161"/>
        <v>0</v>
      </c>
      <c r="AK82" s="23">
        <f t="shared" si="161"/>
        <v>0</v>
      </c>
      <c r="AL82" s="23">
        <f t="shared" si="161"/>
        <v>0</v>
      </c>
      <c r="AM82" s="23">
        <f t="shared" si="91"/>
        <v>20000000</v>
      </c>
      <c r="AN82" s="23">
        <f t="shared" si="161"/>
        <v>20000000</v>
      </c>
      <c r="AO82" s="23">
        <f t="shared" ref="AN82:AU84" si="162">SUM(AO83)</f>
        <v>0</v>
      </c>
      <c r="AP82" s="23">
        <f t="shared" si="162"/>
        <v>0</v>
      </c>
      <c r="AQ82" s="23">
        <f t="shared" si="162"/>
        <v>0</v>
      </c>
      <c r="AR82" s="23">
        <f t="shared" si="162"/>
        <v>0</v>
      </c>
      <c r="AS82" s="23">
        <f t="shared" si="162"/>
        <v>0</v>
      </c>
      <c r="AT82" s="23">
        <f t="shared" si="162"/>
        <v>0</v>
      </c>
      <c r="AU82" s="23">
        <f t="shared" si="162"/>
        <v>0</v>
      </c>
      <c r="AV82" s="23">
        <f t="shared" si="92"/>
        <v>20000000</v>
      </c>
      <c r="AW82" s="23">
        <f t="shared" ref="AW82:BL84" si="163">SUM(AW83)</f>
        <v>20000000</v>
      </c>
      <c r="AX82" s="23">
        <f t="shared" si="163"/>
        <v>0</v>
      </c>
      <c r="AY82" s="23">
        <f t="shared" si="163"/>
        <v>0</v>
      </c>
      <c r="AZ82" s="23">
        <f t="shared" si="163"/>
        <v>0</v>
      </c>
      <c r="BA82" s="23">
        <f t="shared" si="163"/>
        <v>0</v>
      </c>
      <c r="BB82" s="23">
        <f t="shared" si="163"/>
        <v>0</v>
      </c>
      <c r="BC82" s="23">
        <f t="shared" si="163"/>
        <v>0</v>
      </c>
      <c r="BD82" s="23">
        <f t="shared" si="163"/>
        <v>0</v>
      </c>
      <c r="BE82" s="23">
        <f t="shared" si="93"/>
        <v>20000000</v>
      </c>
      <c r="BF82" s="23">
        <f t="shared" si="163"/>
        <v>20000000</v>
      </c>
      <c r="BG82" s="23">
        <f t="shared" si="163"/>
        <v>0</v>
      </c>
      <c r="BH82" s="23">
        <f t="shared" si="163"/>
        <v>0</v>
      </c>
      <c r="BI82" s="23">
        <f t="shared" si="163"/>
        <v>0</v>
      </c>
      <c r="BJ82" s="23">
        <f t="shared" si="163"/>
        <v>0</v>
      </c>
      <c r="BK82" s="23">
        <f t="shared" si="163"/>
        <v>0</v>
      </c>
      <c r="BL82" s="23">
        <f t="shared" si="163"/>
        <v>0</v>
      </c>
      <c r="BM82" s="23">
        <f t="shared" ref="BF82:BM84" si="164">SUM(BM83)</f>
        <v>0</v>
      </c>
      <c r="BN82" s="23">
        <f t="shared" si="94"/>
        <v>20000000</v>
      </c>
      <c r="BO82" s="23">
        <f t="shared" ref="BO82:BX84" si="165">SUM(BO83)</f>
        <v>20000000</v>
      </c>
      <c r="BP82" s="23">
        <f t="shared" si="165"/>
        <v>0</v>
      </c>
      <c r="BQ82" s="23">
        <f t="shared" si="165"/>
        <v>0</v>
      </c>
      <c r="BR82" s="23">
        <f t="shared" si="165"/>
        <v>0</v>
      </c>
      <c r="BS82" s="23">
        <f t="shared" si="165"/>
        <v>0</v>
      </c>
      <c r="BT82" s="23">
        <f t="shared" si="165"/>
        <v>0</v>
      </c>
      <c r="BU82" s="23">
        <f t="shared" si="165"/>
        <v>0</v>
      </c>
      <c r="BV82" s="23">
        <f t="shared" si="165"/>
        <v>0</v>
      </c>
      <c r="BW82" s="23">
        <f t="shared" si="95"/>
        <v>20000000</v>
      </c>
      <c r="BX82" s="23">
        <f t="shared" si="165"/>
        <v>20000000</v>
      </c>
      <c r="BY82" s="23">
        <f t="shared" si="159"/>
        <v>0</v>
      </c>
      <c r="BZ82" s="23"/>
    </row>
    <row r="83" spans="1:78" ht="48" outlineLevel="2" thickBot="1" x14ac:dyDescent="0.25">
      <c r="A83" s="27" t="s">
        <v>171</v>
      </c>
      <c r="B83" s="28">
        <f t="shared" si="158"/>
        <v>12</v>
      </c>
      <c r="C83" s="52" t="s">
        <v>172</v>
      </c>
      <c r="D83" s="29">
        <f>SUM(D84)</f>
        <v>19370000</v>
      </c>
      <c r="E83" s="29">
        <f>SUM(E84)</f>
        <v>0</v>
      </c>
      <c r="F83" s="30"/>
      <c r="G83" s="29">
        <f t="shared" si="113"/>
        <v>19370000</v>
      </c>
      <c r="H83" s="59"/>
      <c r="I83" s="31"/>
      <c r="J83" s="29">
        <f t="shared" si="160"/>
        <v>20000000</v>
      </c>
      <c r="K83" s="29">
        <f t="shared" si="160"/>
        <v>0</v>
      </c>
      <c r="L83" s="29">
        <f t="shared" si="160"/>
        <v>0</v>
      </c>
      <c r="M83" s="29">
        <f t="shared" si="160"/>
        <v>0</v>
      </c>
      <c r="N83" s="29">
        <f t="shared" si="160"/>
        <v>0</v>
      </c>
      <c r="O83" s="29">
        <f t="shared" si="126"/>
        <v>20000000</v>
      </c>
      <c r="P83" s="32">
        <f t="shared" si="114"/>
        <v>630000</v>
      </c>
      <c r="Q83" s="31"/>
      <c r="R83" s="29">
        <f t="shared" si="160"/>
        <v>20000000</v>
      </c>
      <c r="S83" s="29">
        <f t="shared" si="160"/>
        <v>0</v>
      </c>
      <c r="T83" s="29">
        <f t="shared" si="160"/>
        <v>0</v>
      </c>
      <c r="U83" s="29">
        <f t="shared" si="160"/>
        <v>0</v>
      </c>
      <c r="V83" s="29">
        <f>SUM(V84)</f>
        <v>0</v>
      </c>
      <c r="W83" s="29">
        <f t="shared" si="127"/>
        <v>20000000</v>
      </c>
      <c r="X83" s="31"/>
      <c r="Y83" s="29">
        <f t="shared" si="161"/>
        <v>20000000</v>
      </c>
      <c r="Z83" s="29">
        <f t="shared" si="161"/>
        <v>0</v>
      </c>
      <c r="AA83" s="29">
        <f t="shared" si="161"/>
        <v>0</v>
      </c>
      <c r="AB83" s="29">
        <f t="shared" si="161"/>
        <v>0</v>
      </c>
      <c r="AC83" s="29">
        <f>SUM(AC84)</f>
        <v>0</v>
      </c>
      <c r="AD83" s="29">
        <f t="shared" si="90"/>
        <v>20000000</v>
      </c>
      <c r="AE83" s="29">
        <f t="shared" si="161"/>
        <v>20000000</v>
      </c>
      <c r="AF83" s="29">
        <f t="shared" si="161"/>
        <v>0</v>
      </c>
      <c r="AG83" s="29">
        <f t="shared" si="161"/>
        <v>0</v>
      </c>
      <c r="AH83" s="29">
        <f t="shared" si="161"/>
        <v>0</v>
      </c>
      <c r="AI83" s="29">
        <f t="shared" si="161"/>
        <v>0</v>
      </c>
      <c r="AJ83" s="29">
        <f t="shared" si="161"/>
        <v>0</v>
      </c>
      <c r="AK83" s="29">
        <f t="shared" si="161"/>
        <v>0</v>
      </c>
      <c r="AL83" s="29">
        <f t="shared" si="161"/>
        <v>0</v>
      </c>
      <c r="AM83" s="29">
        <f t="shared" si="91"/>
        <v>20000000</v>
      </c>
      <c r="AN83" s="29">
        <f t="shared" si="162"/>
        <v>20000000</v>
      </c>
      <c r="AO83" s="29">
        <f t="shared" si="162"/>
        <v>0</v>
      </c>
      <c r="AP83" s="29">
        <f t="shared" si="162"/>
        <v>0</v>
      </c>
      <c r="AQ83" s="29">
        <f t="shared" si="162"/>
        <v>0</v>
      </c>
      <c r="AR83" s="29">
        <f t="shared" si="162"/>
        <v>0</v>
      </c>
      <c r="AS83" s="29">
        <f t="shared" si="162"/>
        <v>0</v>
      </c>
      <c r="AT83" s="29">
        <f t="shared" si="162"/>
        <v>0</v>
      </c>
      <c r="AU83" s="29">
        <f t="shared" si="162"/>
        <v>0</v>
      </c>
      <c r="AV83" s="29">
        <f t="shared" si="92"/>
        <v>20000000</v>
      </c>
      <c r="AW83" s="29">
        <f t="shared" si="163"/>
        <v>20000000</v>
      </c>
      <c r="AX83" s="29">
        <f t="shared" si="163"/>
        <v>0</v>
      </c>
      <c r="AY83" s="29">
        <f t="shared" si="163"/>
        <v>0</v>
      </c>
      <c r="AZ83" s="29">
        <f t="shared" si="163"/>
        <v>0</v>
      </c>
      <c r="BA83" s="29">
        <f t="shared" si="163"/>
        <v>0</v>
      </c>
      <c r="BB83" s="29">
        <f t="shared" si="163"/>
        <v>0</v>
      </c>
      <c r="BC83" s="29">
        <f t="shared" si="163"/>
        <v>0</v>
      </c>
      <c r="BD83" s="29">
        <f t="shared" si="163"/>
        <v>0</v>
      </c>
      <c r="BE83" s="29">
        <f t="shared" si="93"/>
        <v>20000000</v>
      </c>
      <c r="BF83" s="29">
        <f t="shared" si="164"/>
        <v>20000000</v>
      </c>
      <c r="BG83" s="29">
        <f t="shared" si="164"/>
        <v>0</v>
      </c>
      <c r="BH83" s="29">
        <f t="shared" si="164"/>
        <v>0</v>
      </c>
      <c r="BI83" s="29">
        <f t="shared" si="164"/>
        <v>0</v>
      </c>
      <c r="BJ83" s="29">
        <f t="shared" si="164"/>
        <v>0</v>
      </c>
      <c r="BK83" s="29">
        <f t="shared" si="164"/>
        <v>0</v>
      </c>
      <c r="BL83" s="29">
        <f t="shared" si="164"/>
        <v>0</v>
      </c>
      <c r="BM83" s="29">
        <f t="shared" si="164"/>
        <v>0</v>
      </c>
      <c r="BN83" s="29">
        <f t="shared" si="94"/>
        <v>20000000</v>
      </c>
      <c r="BO83" s="29">
        <f t="shared" si="165"/>
        <v>20000000</v>
      </c>
      <c r="BP83" s="29">
        <f t="shared" si="165"/>
        <v>0</v>
      </c>
      <c r="BQ83" s="29">
        <f t="shared" si="165"/>
        <v>0</v>
      </c>
      <c r="BR83" s="29">
        <f t="shared" si="165"/>
        <v>0</v>
      </c>
      <c r="BS83" s="29">
        <f t="shared" si="165"/>
        <v>0</v>
      </c>
      <c r="BT83" s="29">
        <f t="shared" si="165"/>
        <v>0</v>
      </c>
      <c r="BU83" s="29">
        <f t="shared" si="165"/>
        <v>0</v>
      </c>
      <c r="BV83" s="29">
        <f t="shared" si="165"/>
        <v>0</v>
      </c>
      <c r="BW83" s="29">
        <f t="shared" si="95"/>
        <v>20000000</v>
      </c>
      <c r="BX83" s="29">
        <f t="shared" si="165"/>
        <v>20000000</v>
      </c>
      <c r="BY83" s="29">
        <f t="shared" si="159"/>
        <v>0</v>
      </c>
      <c r="BZ83" s="29"/>
    </row>
    <row r="84" spans="1:78" ht="32.25" outlineLevel="3" collapsed="1" thickBot="1" x14ac:dyDescent="0.25">
      <c r="A84" s="33" t="s">
        <v>173</v>
      </c>
      <c r="B84" s="34">
        <f t="shared" si="158"/>
        <v>15</v>
      </c>
      <c r="C84" s="35" t="s">
        <v>174</v>
      </c>
      <c r="D84" s="48">
        <v>19370000</v>
      </c>
      <c r="E84" s="48"/>
      <c r="F84" s="49"/>
      <c r="G84" s="48">
        <f t="shared" si="113"/>
        <v>19370000</v>
      </c>
      <c r="H84" s="37"/>
      <c r="I84" s="38"/>
      <c r="J84" s="39">
        <f>SUM(J85)</f>
        <v>20000000</v>
      </c>
      <c r="K84" s="39">
        <f t="shared" si="160"/>
        <v>0</v>
      </c>
      <c r="L84" s="39">
        <f t="shared" si="160"/>
        <v>0</v>
      </c>
      <c r="M84" s="39">
        <f t="shared" si="160"/>
        <v>0</v>
      </c>
      <c r="N84" s="39">
        <f t="shared" si="160"/>
        <v>0</v>
      </c>
      <c r="O84" s="39">
        <f t="shared" si="126"/>
        <v>20000000</v>
      </c>
      <c r="P84" s="40">
        <f t="shared" si="114"/>
        <v>630000</v>
      </c>
      <c r="Q84" s="38"/>
      <c r="R84" s="39">
        <f t="shared" si="160"/>
        <v>20000000</v>
      </c>
      <c r="S84" s="39">
        <f t="shared" si="160"/>
        <v>0</v>
      </c>
      <c r="T84" s="39">
        <f t="shared" si="160"/>
        <v>0</v>
      </c>
      <c r="U84" s="39">
        <f t="shared" si="160"/>
        <v>0</v>
      </c>
      <c r="V84" s="39">
        <f t="shared" si="160"/>
        <v>0</v>
      </c>
      <c r="W84" s="39">
        <f t="shared" si="127"/>
        <v>20000000</v>
      </c>
      <c r="X84" s="38"/>
      <c r="Y84" s="39">
        <f t="shared" si="161"/>
        <v>20000000</v>
      </c>
      <c r="Z84" s="39">
        <f t="shared" si="161"/>
        <v>0</v>
      </c>
      <c r="AA84" s="39">
        <f t="shared" si="161"/>
        <v>0</v>
      </c>
      <c r="AB84" s="39">
        <f t="shared" si="161"/>
        <v>0</v>
      </c>
      <c r="AC84" s="39">
        <f t="shared" si="161"/>
        <v>0</v>
      </c>
      <c r="AD84" s="39">
        <f t="shared" si="90"/>
        <v>20000000</v>
      </c>
      <c r="AE84" s="39">
        <f t="shared" si="161"/>
        <v>20000000</v>
      </c>
      <c r="AF84" s="39">
        <f t="shared" si="161"/>
        <v>0</v>
      </c>
      <c r="AG84" s="39">
        <f t="shared" si="161"/>
        <v>0</v>
      </c>
      <c r="AH84" s="39">
        <f t="shared" si="161"/>
        <v>0</v>
      </c>
      <c r="AI84" s="39">
        <f t="shared" si="161"/>
        <v>0</v>
      </c>
      <c r="AJ84" s="39">
        <f t="shared" si="161"/>
        <v>0</v>
      </c>
      <c r="AK84" s="39">
        <f t="shared" si="161"/>
        <v>0</v>
      </c>
      <c r="AL84" s="39">
        <f t="shared" si="161"/>
        <v>0</v>
      </c>
      <c r="AM84" s="39">
        <f t="shared" si="91"/>
        <v>20000000</v>
      </c>
      <c r="AN84" s="39">
        <f t="shared" si="162"/>
        <v>20000000</v>
      </c>
      <c r="AO84" s="39">
        <f t="shared" si="162"/>
        <v>0</v>
      </c>
      <c r="AP84" s="39">
        <f t="shared" si="162"/>
        <v>0</v>
      </c>
      <c r="AQ84" s="39">
        <f t="shared" si="162"/>
        <v>0</v>
      </c>
      <c r="AR84" s="39">
        <f t="shared" si="162"/>
        <v>0</v>
      </c>
      <c r="AS84" s="39">
        <f t="shared" si="162"/>
        <v>0</v>
      </c>
      <c r="AT84" s="39">
        <f t="shared" si="162"/>
        <v>0</v>
      </c>
      <c r="AU84" s="39">
        <f t="shared" si="162"/>
        <v>0</v>
      </c>
      <c r="AV84" s="39">
        <f t="shared" si="92"/>
        <v>20000000</v>
      </c>
      <c r="AW84" s="39">
        <f t="shared" si="163"/>
        <v>20000000</v>
      </c>
      <c r="AX84" s="39">
        <f t="shared" si="163"/>
        <v>0</v>
      </c>
      <c r="AY84" s="39">
        <f t="shared" si="163"/>
        <v>0</v>
      </c>
      <c r="AZ84" s="39">
        <f t="shared" si="163"/>
        <v>0</v>
      </c>
      <c r="BA84" s="39">
        <f t="shared" si="163"/>
        <v>0</v>
      </c>
      <c r="BB84" s="39">
        <f t="shared" si="163"/>
        <v>0</v>
      </c>
      <c r="BC84" s="39">
        <f t="shared" si="163"/>
        <v>0</v>
      </c>
      <c r="BD84" s="39">
        <f t="shared" si="163"/>
        <v>0</v>
      </c>
      <c r="BE84" s="39">
        <f t="shared" si="93"/>
        <v>20000000</v>
      </c>
      <c r="BF84" s="39">
        <f t="shared" si="164"/>
        <v>20000000</v>
      </c>
      <c r="BG84" s="39">
        <f t="shared" si="164"/>
        <v>0</v>
      </c>
      <c r="BH84" s="39">
        <f t="shared" si="164"/>
        <v>0</v>
      </c>
      <c r="BI84" s="39">
        <f t="shared" si="164"/>
        <v>0</v>
      </c>
      <c r="BJ84" s="39">
        <f t="shared" si="164"/>
        <v>0</v>
      </c>
      <c r="BK84" s="39">
        <f t="shared" si="164"/>
        <v>0</v>
      </c>
      <c r="BL84" s="39">
        <f t="shared" si="164"/>
        <v>0</v>
      </c>
      <c r="BM84" s="39">
        <f t="shared" si="164"/>
        <v>0</v>
      </c>
      <c r="BN84" s="39">
        <f t="shared" si="94"/>
        <v>20000000</v>
      </c>
      <c r="BO84" s="39">
        <f t="shared" si="165"/>
        <v>20000000</v>
      </c>
      <c r="BP84" s="39">
        <f t="shared" si="165"/>
        <v>0</v>
      </c>
      <c r="BQ84" s="39">
        <f t="shared" si="165"/>
        <v>0</v>
      </c>
      <c r="BR84" s="39">
        <f t="shared" si="165"/>
        <v>0</v>
      </c>
      <c r="BS84" s="39">
        <f t="shared" si="165"/>
        <v>0</v>
      </c>
      <c r="BT84" s="39">
        <f t="shared" si="165"/>
        <v>0</v>
      </c>
      <c r="BU84" s="39">
        <f t="shared" si="165"/>
        <v>0</v>
      </c>
      <c r="BV84" s="39">
        <f t="shared" si="165"/>
        <v>0</v>
      </c>
      <c r="BW84" s="39">
        <f t="shared" si="95"/>
        <v>20000000</v>
      </c>
      <c r="BX84" s="39">
        <f>BW84</f>
        <v>20000000</v>
      </c>
      <c r="BY84" s="39">
        <f t="shared" si="159"/>
        <v>0</v>
      </c>
      <c r="BZ84" s="39"/>
    </row>
    <row r="85" spans="1:78" ht="15.75" hidden="1" outlineLevel="4" thickBot="1" x14ac:dyDescent="0.25">
      <c r="A85" s="41"/>
      <c r="B85" s="42">
        <f t="shared" si="158"/>
        <v>0</v>
      </c>
      <c r="C85" s="43"/>
      <c r="D85" s="43"/>
      <c r="E85" s="43"/>
      <c r="F85" s="43"/>
      <c r="G85" s="43">
        <f t="shared" si="113"/>
        <v>0</v>
      </c>
      <c r="H85" s="44" t="s">
        <v>55</v>
      </c>
      <c r="I85" s="45">
        <v>18</v>
      </c>
      <c r="J85" s="46">
        <v>20000000</v>
      </c>
      <c r="K85" s="46"/>
      <c r="L85" s="46"/>
      <c r="M85" s="46"/>
      <c r="N85" s="46"/>
      <c r="O85" s="46">
        <f t="shared" si="126"/>
        <v>20000000</v>
      </c>
      <c r="P85" s="47">
        <f t="shared" si="114"/>
        <v>20000000</v>
      </c>
      <c r="Q85" s="45">
        <v>18</v>
      </c>
      <c r="R85" s="46">
        <v>20000000</v>
      </c>
      <c r="S85" s="46"/>
      <c r="T85" s="46"/>
      <c r="U85" s="46"/>
      <c r="V85" s="46"/>
      <c r="W85" s="46">
        <f t="shared" si="127"/>
        <v>20000000</v>
      </c>
      <c r="X85" s="45">
        <v>18</v>
      </c>
      <c r="Y85" s="46">
        <v>20000000</v>
      </c>
      <c r="Z85" s="46"/>
      <c r="AA85" s="46"/>
      <c r="AB85" s="46"/>
      <c r="AC85" s="46"/>
      <c r="AD85" s="46">
        <f t="shared" si="90"/>
        <v>20000000</v>
      </c>
      <c r="AE85" s="46">
        <v>20000000</v>
      </c>
      <c r="AF85" s="46"/>
      <c r="AG85" s="46"/>
      <c r="AH85" s="46"/>
      <c r="AI85" s="46"/>
      <c r="AJ85" s="46"/>
      <c r="AK85" s="46"/>
      <c r="AL85" s="46"/>
      <c r="AM85" s="46">
        <f t="shared" si="91"/>
        <v>20000000</v>
      </c>
      <c r="AN85" s="46">
        <v>20000000</v>
      </c>
      <c r="AO85" s="46"/>
      <c r="AP85" s="46"/>
      <c r="AQ85" s="46"/>
      <c r="AR85" s="46"/>
      <c r="AS85" s="46"/>
      <c r="AT85" s="46"/>
      <c r="AU85" s="46"/>
      <c r="AV85" s="46">
        <f t="shared" si="92"/>
        <v>20000000</v>
      </c>
      <c r="AW85" s="46">
        <v>20000000</v>
      </c>
      <c r="AX85" s="46"/>
      <c r="AY85" s="46"/>
      <c r="AZ85" s="46"/>
      <c r="BA85" s="46"/>
      <c r="BB85" s="46"/>
      <c r="BC85" s="46"/>
      <c r="BD85" s="46"/>
      <c r="BE85" s="46">
        <f t="shared" si="93"/>
        <v>20000000</v>
      </c>
      <c r="BF85" s="46">
        <v>20000000</v>
      </c>
      <c r="BG85" s="46"/>
      <c r="BH85" s="46"/>
      <c r="BI85" s="46"/>
      <c r="BJ85" s="46"/>
      <c r="BK85" s="46"/>
      <c r="BL85" s="46"/>
      <c r="BM85" s="46"/>
      <c r="BN85" s="46">
        <f t="shared" si="94"/>
        <v>20000000</v>
      </c>
      <c r="BO85" s="46">
        <v>20000000</v>
      </c>
      <c r="BP85" s="46"/>
      <c r="BQ85" s="46"/>
      <c r="BR85" s="46"/>
      <c r="BS85" s="46"/>
      <c r="BT85" s="46"/>
      <c r="BU85" s="46"/>
      <c r="BV85" s="46"/>
      <c r="BW85" s="46">
        <f t="shared" si="95"/>
        <v>20000000</v>
      </c>
      <c r="BX85" s="46"/>
      <c r="BY85" s="46">
        <f t="shared" si="159"/>
        <v>-20000000</v>
      </c>
      <c r="BZ85" s="46"/>
    </row>
    <row r="86" spans="1:78" ht="32.25" outlineLevel="1" thickBot="1" x14ac:dyDescent="0.25">
      <c r="A86" s="20">
        <v>9.1099537037037034E-2</v>
      </c>
      <c r="B86" s="21">
        <f t="shared" si="158"/>
        <v>17</v>
      </c>
      <c r="C86" s="22" t="s">
        <v>175</v>
      </c>
      <c r="D86" s="23">
        <f>SUM(D87)</f>
        <v>10693596000</v>
      </c>
      <c r="E86" s="23">
        <f>SUM(E87)</f>
        <v>0</v>
      </c>
      <c r="F86" s="24"/>
      <c r="G86" s="23">
        <f t="shared" si="113"/>
        <v>10693596000</v>
      </c>
      <c r="H86" s="58"/>
      <c r="I86" s="25"/>
      <c r="J86" s="23">
        <f>SUM(J87)</f>
        <v>10430956000</v>
      </c>
      <c r="K86" s="23">
        <f>SUM(K87)</f>
        <v>0</v>
      </c>
      <c r="L86" s="23">
        <f>SUM(L87)</f>
        <v>0</v>
      </c>
      <c r="M86" s="23">
        <f>SUM(M87)</f>
        <v>0</v>
      </c>
      <c r="N86" s="23">
        <f>SUM(N87)</f>
        <v>0</v>
      </c>
      <c r="O86" s="23">
        <f t="shared" si="126"/>
        <v>10430956000</v>
      </c>
      <c r="P86" s="26">
        <f t="shared" si="114"/>
        <v>-262640000</v>
      </c>
      <c r="Q86" s="25"/>
      <c r="R86" s="23">
        <f>SUM(R87)</f>
        <v>11258190000</v>
      </c>
      <c r="S86" s="23">
        <f>SUM(S87)</f>
        <v>0</v>
      </c>
      <c r="T86" s="23">
        <f>SUM(T87)</f>
        <v>0</v>
      </c>
      <c r="U86" s="23">
        <f>SUM(U87)</f>
        <v>0</v>
      </c>
      <c r="V86" s="23">
        <f>SUM(V87)</f>
        <v>0</v>
      </c>
      <c r="W86" s="23">
        <f t="shared" si="127"/>
        <v>11258190000</v>
      </c>
      <c r="X86" s="25"/>
      <c r="Y86" s="23">
        <f t="shared" ref="Y86:BX86" si="166">SUM(Y87)</f>
        <v>8288678000</v>
      </c>
      <c r="Z86" s="23">
        <f t="shared" si="166"/>
        <v>0</v>
      </c>
      <c r="AA86" s="23">
        <f t="shared" si="166"/>
        <v>0</v>
      </c>
      <c r="AB86" s="23">
        <f t="shared" si="166"/>
        <v>0</v>
      </c>
      <c r="AC86" s="23">
        <f t="shared" si="166"/>
        <v>0</v>
      </c>
      <c r="AD86" s="23">
        <f t="shared" si="90"/>
        <v>8288678000</v>
      </c>
      <c r="AE86" s="23">
        <f t="shared" si="166"/>
        <v>8328678000</v>
      </c>
      <c r="AF86" s="23">
        <f t="shared" si="166"/>
        <v>0</v>
      </c>
      <c r="AG86" s="23">
        <f t="shared" si="166"/>
        <v>0</v>
      </c>
      <c r="AH86" s="23">
        <f t="shared" si="166"/>
        <v>0</v>
      </c>
      <c r="AI86" s="23">
        <f t="shared" si="166"/>
        <v>0</v>
      </c>
      <c r="AJ86" s="23">
        <f t="shared" si="166"/>
        <v>400000000</v>
      </c>
      <c r="AK86" s="23">
        <f t="shared" si="166"/>
        <v>40000000</v>
      </c>
      <c r="AL86" s="23">
        <f t="shared" si="166"/>
        <v>120000000</v>
      </c>
      <c r="AM86" s="23">
        <f t="shared" si="91"/>
        <v>8888678000</v>
      </c>
      <c r="AN86" s="23">
        <f t="shared" si="166"/>
        <v>8328678000</v>
      </c>
      <c r="AO86" s="23">
        <f t="shared" si="166"/>
        <v>0</v>
      </c>
      <c r="AP86" s="23">
        <f t="shared" si="166"/>
        <v>0</v>
      </c>
      <c r="AQ86" s="23">
        <f t="shared" si="166"/>
        <v>0</v>
      </c>
      <c r="AR86" s="23">
        <f t="shared" si="166"/>
        <v>0</v>
      </c>
      <c r="AS86" s="23">
        <f t="shared" si="166"/>
        <v>400000000</v>
      </c>
      <c r="AT86" s="23">
        <f t="shared" si="166"/>
        <v>40000000</v>
      </c>
      <c r="AU86" s="23">
        <f t="shared" si="166"/>
        <v>120000000</v>
      </c>
      <c r="AV86" s="23">
        <f t="shared" si="92"/>
        <v>8888678000</v>
      </c>
      <c r="AW86" s="23">
        <f t="shared" si="166"/>
        <v>8728368000</v>
      </c>
      <c r="AX86" s="23">
        <f t="shared" si="166"/>
        <v>0</v>
      </c>
      <c r="AY86" s="23">
        <f t="shared" si="166"/>
        <v>0</v>
      </c>
      <c r="AZ86" s="23">
        <f t="shared" si="166"/>
        <v>0</v>
      </c>
      <c r="BA86" s="23">
        <f t="shared" si="166"/>
        <v>0</v>
      </c>
      <c r="BB86" s="23">
        <f t="shared" si="166"/>
        <v>400000000</v>
      </c>
      <c r="BC86" s="23">
        <f t="shared" si="166"/>
        <v>40000000</v>
      </c>
      <c r="BD86" s="23">
        <f t="shared" si="166"/>
        <v>160000000</v>
      </c>
      <c r="BE86" s="23">
        <f t="shared" si="93"/>
        <v>9328368000</v>
      </c>
      <c r="BF86" s="23">
        <f t="shared" si="166"/>
        <v>8728368000</v>
      </c>
      <c r="BG86" s="23">
        <f t="shared" si="166"/>
        <v>0</v>
      </c>
      <c r="BH86" s="23">
        <f t="shared" si="166"/>
        <v>0</v>
      </c>
      <c r="BI86" s="23">
        <f t="shared" si="166"/>
        <v>0</v>
      </c>
      <c r="BJ86" s="23">
        <f t="shared" si="166"/>
        <v>0</v>
      </c>
      <c r="BK86" s="23">
        <f t="shared" si="166"/>
        <v>400000000</v>
      </c>
      <c r="BL86" s="23">
        <f t="shared" si="166"/>
        <v>40000000</v>
      </c>
      <c r="BM86" s="23">
        <f t="shared" si="166"/>
        <v>160000000</v>
      </c>
      <c r="BN86" s="23">
        <f t="shared" si="94"/>
        <v>9328368000</v>
      </c>
      <c r="BO86" s="23">
        <f t="shared" si="166"/>
        <v>8828368000</v>
      </c>
      <c r="BP86" s="23">
        <f t="shared" si="166"/>
        <v>0</v>
      </c>
      <c r="BQ86" s="23">
        <f t="shared" si="166"/>
        <v>0</v>
      </c>
      <c r="BR86" s="23">
        <f t="shared" si="166"/>
        <v>0</v>
      </c>
      <c r="BS86" s="23">
        <f t="shared" si="166"/>
        <v>0</v>
      </c>
      <c r="BT86" s="23">
        <f t="shared" si="166"/>
        <v>400000000</v>
      </c>
      <c r="BU86" s="23">
        <f t="shared" si="166"/>
        <v>40000000</v>
      </c>
      <c r="BV86" s="23">
        <f t="shared" si="166"/>
        <v>160000000</v>
      </c>
      <c r="BW86" s="23">
        <f t="shared" si="95"/>
        <v>9428368000</v>
      </c>
      <c r="BX86" s="23">
        <f t="shared" si="166"/>
        <v>9428368000</v>
      </c>
      <c r="BY86" s="23">
        <f t="shared" si="159"/>
        <v>0</v>
      </c>
      <c r="BZ86" s="23"/>
    </row>
    <row r="87" spans="1:78" ht="16.5" outlineLevel="2" thickBot="1" x14ac:dyDescent="0.25">
      <c r="A87" s="27" t="s">
        <v>176</v>
      </c>
      <c r="B87" s="28">
        <f t="shared" si="158"/>
        <v>12</v>
      </c>
      <c r="C87" s="52" t="s">
        <v>177</v>
      </c>
      <c r="D87" s="29">
        <f>SUM(D88,D90,D95,D102)</f>
        <v>10693596000</v>
      </c>
      <c r="E87" s="29">
        <f>SUM(E88,E90,E95,E102)</f>
        <v>0</v>
      </c>
      <c r="F87" s="30"/>
      <c r="G87" s="29">
        <f t="shared" si="113"/>
        <v>10693596000</v>
      </c>
      <c r="H87" s="59"/>
      <c r="I87" s="31"/>
      <c r="J87" s="29">
        <f>SUM(J88,J90,J95,J102)</f>
        <v>10430956000</v>
      </c>
      <c r="K87" s="29">
        <f>SUM(K88,K90,K95,K102)</f>
        <v>0</v>
      </c>
      <c r="L87" s="29">
        <f>SUM(L88,L90,L95,L102)</f>
        <v>0</v>
      </c>
      <c r="M87" s="29">
        <f>SUM(M88,M90,M95,M102)</f>
        <v>0</v>
      </c>
      <c r="N87" s="29">
        <f>SUM(N88,N90,N95,N102)</f>
        <v>0</v>
      </c>
      <c r="O87" s="29">
        <f t="shared" si="126"/>
        <v>10430956000</v>
      </c>
      <c r="P87" s="32">
        <f t="shared" si="114"/>
        <v>-262640000</v>
      </c>
      <c r="Q87" s="31"/>
      <c r="R87" s="29">
        <f>SUM(R88,R90,R95,R102)</f>
        <v>11258190000</v>
      </c>
      <c r="S87" s="29">
        <f>SUM(S88,S90,S95,S102)</f>
        <v>0</v>
      </c>
      <c r="T87" s="29">
        <f>SUM(T88,T90,T95,T102)</f>
        <v>0</v>
      </c>
      <c r="U87" s="29">
        <f>SUM(U88,U90,U95,U102)</f>
        <v>0</v>
      </c>
      <c r="V87" s="29">
        <f>SUM(V88,V90,V95,V102)</f>
        <v>0</v>
      </c>
      <c r="W87" s="29">
        <f t="shared" si="127"/>
        <v>11258190000</v>
      </c>
      <c r="X87" s="31"/>
      <c r="Y87" s="29">
        <f>SUM(Y88,Y90,Y95,Y102)</f>
        <v>8288678000</v>
      </c>
      <c r="Z87" s="29">
        <f>SUM(Z88,Z90,Z95,Z102)</f>
        <v>0</v>
      </c>
      <c r="AA87" s="29">
        <f>SUM(AA88,AA90,AA95,AA102)</f>
        <v>0</v>
      </c>
      <c r="AB87" s="29">
        <f>SUM(AB88,AB90,AB95,AB102)</f>
        <v>0</v>
      </c>
      <c r="AC87" s="29">
        <f>SUM(AC88,AC90,AC95,AC102)</f>
        <v>0</v>
      </c>
      <c r="AD87" s="29">
        <f t="shared" si="90"/>
        <v>8288678000</v>
      </c>
      <c r="AE87" s="29">
        <f t="shared" ref="AE87:AL87" si="167">SUM(AE88,AE90,AE95,AE102)</f>
        <v>8328678000</v>
      </c>
      <c r="AF87" s="29">
        <f t="shared" si="167"/>
        <v>0</v>
      </c>
      <c r="AG87" s="29">
        <f t="shared" si="167"/>
        <v>0</v>
      </c>
      <c r="AH87" s="29">
        <f t="shared" si="167"/>
        <v>0</v>
      </c>
      <c r="AI87" s="29">
        <f t="shared" si="167"/>
        <v>0</v>
      </c>
      <c r="AJ87" s="29">
        <f t="shared" si="167"/>
        <v>400000000</v>
      </c>
      <c r="AK87" s="29">
        <f t="shared" si="167"/>
        <v>40000000</v>
      </c>
      <c r="AL87" s="29">
        <f t="shared" si="167"/>
        <v>120000000</v>
      </c>
      <c r="AM87" s="29">
        <f t="shared" si="91"/>
        <v>8888678000</v>
      </c>
      <c r="AN87" s="29">
        <f t="shared" ref="AN87:AU87" si="168">SUM(AN88,AN90,AN95,AN102)</f>
        <v>8328678000</v>
      </c>
      <c r="AO87" s="29">
        <f t="shared" si="168"/>
        <v>0</v>
      </c>
      <c r="AP87" s="29">
        <f t="shared" si="168"/>
        <v>0</v>
      </c>
      <c r="AQ87" s="29">
        <f t="shared" si="168"/>
        <v>0</v>
      </c>
      <c r="AR87" s="29">
        <f t="shared" si="168"/>
        <v>0</v>
      </c>
      <c r="AS87" s="29">
        <f t="shared" si="168"/>
        <v>400000000</v>
      </c>
      <c r="AT87" s="29">
        <f t="shared" si="168"/>
        <v>40000000</v>
      </c>
      <c r="AU87" s="29">
        <f t="shared" si="168"/>
        <v>120000000</v>
      </c>
      <c r="AV87" s="29">
        <f t="shared" si="92"/>
        <v>8888678000</v>
      </c>
      <c r="AW87" s="29">
        <f t="shared" ref="AW87:BD87" si="169">SUM(AW88,AW90,AW95,AW102)</f>
        <v>8728368000</v>
      </c>
      <c r="AX87" s="29">
        <f t="shared" si="169"/>
        <v>0</v>
      </c>
      <c r="AY87" s="29">
        <f t="shared" si="169"/>
        <v>0</v>
      </c>
      <c r="AZ87" s="29">
        <f t="shared" si="169"/>
        <v>0</v>
      </c>
      <c r="BA87" s="29">
        <f t="shared" si="169"/>
        <v>0</v>
      </c>
      <c r="BB87" s="29">
        <f t="shared" si="169"/>
        <v>400000000</v>
      </c>
      <c r="BC87" s="29">
        <f t="shared" si="169"/>
        <v>40000000</v>
      </c>
      <c r="BD87" s="29">
        <f t="shared" si="169"/>
        <v>160000000</v>
      </c>
      <c r="BE87" s="29">
        <f t="shared" si="93"/>
        <v>9328368000</v>
      </c>
      <c r="BF87" s="29">
        <f t="shared" ref="BF87:BM87" si="170">SUM(BF88,BF90,BF95,BF102)</f>
        <v>8728368000</v>
      </c>
      <c r="BG87" s="29">
        <f t="shared" si="170"/>
        <v>0</v>
      </c>
      <c r="BH87" s="29">
        <f t="shared" si="170"/>
        <v>0</v>
      </c>
      <c r="BI87" s="29">
        <f t="shared" si="170"/>
        <v>0</v>
      </c>
      <c r="BJ87" s="29">
        <f t="shared" si="170"/>
        <v>0</v>
      </c>
      <c r="BK87" s="29">
        <f t="shared" si="170"/>
        <v>400000000</v>
      </c>
      <c r="BL87" s="29">
        <f t="shared" si="170"/>
        <v>40000000</v>
      </c>
      <c r="BM87" s="29">
        <f t="shared" si="170"/>
        <v>160000000</v>
      </c>
      <c r="BN87" s="29">
        <f t="shared" si="94"/>
        <v>9328368000</v>
      </c>
      <c r="BO87" s="29">
        <f t="shared" ref="BO87:BV87" si="171">SUM(BO88,BO90,BO95,BO102)</f>
        <v>8828368000</v>
      </c>
      <c r="BP87" s="29">
        <f t="shared" si="171"/>
        <v>0</v>
      </c>
      <c r="BQ87" s="29">
        <f t="shared" si="171"/>
        <v>0</v>
      </c>
      <c r="BR87" s="29">
        <f t="shared" si="171"/>
        <v>0</v>
      </c>
      <c r="BS87" s="29">
        <f t="shared" si="171"/>
        <v>0</v>
      </c>
      <c r="BT87" s="29">
        <f t="shared" si="171"/>
        <v>400000000</v>
      </c>
      <c r="BU87" s="29">
        <f t="shared" si="171"/>
        <v>40000000</v>
      </c>
      <c r="BV87" s="29">
        <f t="shared" si="171"/>
        <v>160000000</v>
      </c>
      <c r="BW87" s="29">
        <f t="shared" si="95"/>
        <v>9428368000</v>
      </c>
      <c r="BX87" s="29">
        <f t="shared" ref="BX87" si="172">SUM(BX88,BX90,BX95,BX102)</f>
        <v>9428368000</v>
      </c>
      <c r="BY87" s="29">
        <f t="shared" si="159"/>
        <v>0</v>
      </c>
      <c r="BZ87" s="29"/>
    </row>
    <row r="88" spans="1:78" ht="32.25" outlineLevel="3" collapsed="1" thickBot="1" x14ac:dyDescent="0.25">
      <c r="A88" s="33" t="s">
        <v>178</v>
      </c>
      <c r="B88" s="34">
        <f t="shared" si="158"/>
        <v>15</v>
      </c>
      <c r="C88" s="35" t="s">
        <v>179</v>
      </c>
      <c r="D88" s="48">
        <v>100000000</v>
      </c>
      <c r="E88" s="48"/>
      <c r="F88" s="49"/>
      <c r="G88" s="48">
        <f t="shared" si="113"/>
        <v>100000000</v>
      </c>
      <c r="H88" s="37"/>
      <c r="I88" s="38"/>
      <c r="J88" s="39">
        <f>SUM(J89)</f>
        <v>100000000</v>
      </c>
      <c r="K88" s="39">
        <f>SUM(K89)</f>
        <v>0</v>
      </c>
      <c r="L88" s="39">
        <f>SUM(L89)</f>
        <v>0</v>
      </c>
      <c r="M88" s="39">
        <f>SUM(M89)</f>
        <v>0</v>
      </c>
      <c r="N88" s="39">
        <f>SUM(N89)</f>
        <v>0</v>
      </c>
      <c r="O88" s="39">
        <f t="shared" si="126"/>
        <v>100000000</v>
      </c>
      <c r="P88" s="40">
        <f t="shared" si="114"/>
        <v>0</v>
      </c>
      <c r="Q88" s="38"/>
      <c r="R88" s="39">
        <f>SUM(R89)</f>
        <v>0</v>
      </c>
      <c r="S88" s="39">
        <f>SUM(S89)</f>
        <v>0</v>
      </c>
      <c r="T88" s="39">
        <f>SUM(T89)</f>
        <v>0</v>
      </c>
      <c r="U88" s="39">
        <f>SUM(U89)</f>
        <v>0</v>
      </c>
      <c r="V88" s="39">
        <f>SUM(V89)</f>
        <v>0</v>
      </c>
      <c r="W88" s="39">
        <f t="shared" si="127"/>
        <v>0</v>
      </c>
      <c r="X88" s="38"/>
      <c r="Y88" s="39">
        <f t="shared" ref="Y88:BV88" si="173">SUM(Y89)</f>
        <v>0</v>
      </c>
      <c r="Z88" s="39">
        <f t="shared" si="173"/>
        <v>0</v>
      </c>
      <c r="AA88" s="39">
        <f t="shared" si="173"/>
        <v>0</v>
      </c>
      <c r="AB88" s="39">
        <f t="shared" si="173"/>
        <v>0</v>
      </c>
      <c r="AC88" s="39">
        <f t="shared" si="173"/>
        <v>0</v>
      </c>
      <c r="AD88" s="39">
        <f t="shared" si="90"/>
        <v>0</v>
      </c>
      <c r="AE88" s="39">
        <f t="shared" si="173"/>
        <v>0</v>
      </c>
      <c r="AF88" s="39">
        <f t="shared" si="173"/>
        <v>0</v>
      </c>
      <c r="AG88" s="39">
        <f t="shared" si="173"/>
        <v>0</v>
      </c>
      <c r="AH88" s="39">
        <f t="shared" si="173"/>
        <v>0</v>
      </c>
      <c r="AI88" s="39">
        <f t="shared" si="173"/>
        <v>0</v>
      </c>
      <c r="AJ88" s="39">
        <f t="shared" si="173"/>
        <v>0</v>
      </c>
      <c r="AK88" s="39">
        <f t="shared" si="173"/>
        <v>0</v>
      </c>
      <c r="AL88" s="39">
        <f t="shared" si="173"/>
        <v>0</v>
      </c>
      <c r="AM88" s="39">
        <f t="shared" si="91"/>
        <v>0</v>
      </c>
      <c r="AN88" s="39">
        <f t="shared" si="173"/>
        <v>0</v>
      </c>
      <c r="AO88" s="39">
        <f t="shared" si="173"/>
        <v>0</v>
      </c>
      <c r="AP88" s="39">
        <f t="shared" si="173"/>
        <v>0</v>
      </c>
      <c r="AQ88" s="39">
        <f t="shared" si="173"/>
        <v>0</v>
      </c>
      <c r="AR88" s="39">
        <f t="shared" si="173"/>
        <v>0</v>
      </c>
      <c r="AS88" s="39">
        <f t="shared" si="173"/>
        <v>0</v>
      </c>
      <c r="AT88" s="39">
        <f t="shared" si="173"/>
        <v>0</v>
      </c>
      <c r="AU88" s="39">
        <f t="shared" si="173"/>
        <v>0</v>
      </c>
      <c r="AV88" s="39">
        <f t="shared" si="92"/>
        <v>0</v>
      </c>
      <c r="AW88" s="39">
        <f t="shared" si="173"/>
        <v>0</v>
      </c>
      <c r="AX88" s="39">
        <f t="shared" si="173"/>
        <v>0</v>
      </c>
      <c r="AY88" s="39">
        <f t="shared" si="173"/>
        <v>0</v>
      </c>
      <c r="AZ88" s="39">
        <f t="shared" si="173"/>
        <v>0</v>
      </c>
      <c r="BA88" s="39">
        <f t="shared" si="173"/>
        <v>0</v>
      </c>
      <c r="BB88" s="39">
        <f t="shared" si="173"/>
        <v>0</v>
      </c>
      <c r="BC88" s="39">
        <f t="shared" si="173"/>
        <v>0</v>
      </c>
      <c r="BD88" s="39">
        <f t="shared" si="173"/>
        <v>0</v>
      </c>
      <c r="BE88" s="39">
        <f t="shared" si="93"/>
        <v>0</v>
      </c>
      <c r="BF88" s="39">
        <f t="shared" si="173"/>
        <v>0</v>
      </c>
      <c r="BG88" s="39">
        <f t="shared" si="173"/>
        <v>0</v>
      </c>
      <c r="BH88" s="39">
        <f t="shared" si="173"/>
        <v>0</v>
      </c>
      <c r="BI88" s="39">
        <f t="shared" si="173"/>
        <v>0</v>
      </c>
      <c r="BJ88" s="39">
        <f t="shared" si="173"/>
        <v>0</v>
      </c>
      <c r="BK88" s="39">
        <f t="shared" si="173"/>
        <v>0</v>
      </c>
      <c r="BL88" s="39">
        <f t="shared" si="173"/>
        <v>0</v>
      </c>
      <c r="BM88" s="39">
        <f t="shared" si="173"/>
        <v>0</v>
      </c>
      <c r="BN88" s="39">
        <f t="shared" si="94"/>
        <v>0</v>
      </c>
      <c r="BO88" s="39">
        <f t="shared" si="173"/>
        <v>0</v>
      </c>
      <c r="BP88" s="39">
        <f t="shared" si="173"/>
        <v>0</v>
      </c>
      <c r="BQ88" s="39">
        <f t="shared" si="173"/>
        <v>0</v>
      </c>
      <c r="BR88" s="39">
        <f t="shared" si="173"/>
        <v>0</v>
      </c>
      <c r="BS88" s="39">
        <f t="shared" si="173"/>
        <v>0</v>
      </c>
      <c r="BT88" s="39">
        <f t="shared" si="173"/>
        <v>0</v>
      </c>
      <c r="BU88" s="39">
        <f t="shared" si="173"/>
        <v>0</v>
      </c>
      <c r="BV88" s="39">
        <f t="shared" si="173"/>
        <v>0</v>
      </c>
      <c r="BW88" s="39">
        <f t="shared" si="95"/>
        <v>0</v>
      </c>
      <c r="BX88" s="39">
        <f>BW88</f>
        <v>0</v>
      </c>
      <c r="BY88" s="39">
        <f t="shared" si="159"/>
        <v>0</v>
      </c>
      <c r="BZ88" s="39"/>
    </row>
    <row r="89" spans="1:78" ht="15.75" hidden="1" outlineLevel="4" thickBot="1" x14ac:dyDescent="0.25">
      <c r="A89" s="41"/>
      <c r="B89" s="42">
        <f t="shared" si="158"/>
        <v>0</v>
      </c>
      <c r="C89" s="43"/>
      <c r="D89" s="43"/>
      <c r="E89" s="43"/>
      <c r="F89" s="43"/>
      <c r="G89" s="43">
        <f t="shared" si="113"/>
        <v>0</v>
      </c>
      <c r="H89" s="44" t="s">
        <v>30</v>
      </c>
      <c r="I89" s="45">
        <v>1</v>
      </c>
      <c r="J89" s="46">
        <v>100000000</v>
      </c>
      <c r="K89" s="46"/>
      <c r="L89" s="46"/>
      <c r="M89" s="46"/>
      <c r="N89" s="46"/>
      <c r="O89" s="46">
        <f t="shared" si="126"/>
        <v>100000000</v>
      </c>
      <c r="P89" s="47">
        <f t="shared" si="114"/>
        <v>100000000</v>
      </c>
      <c r="Q89" s="45">
        <v>0</v>
      </c>
      <c r="R89" s="46">
        <v>0</v>
      </c>
      <c r="S89" s="46"/>
      <c r="T89" s="46"/>
      <c r="U89" s="46"/>
      <c r="V89" s="46"/>
      <c r="W89" s="46">
        <f t="shared" si="127"/>
        <v>0</v>
      </c>
      <c r="X89" s="45">
        <v>0</v>
      </c>
      <c r="Y89" s="46">
        <v>0</v>
      </c>
      <c r="Z89" s="46"/>
      <c r="AA89" s="46"/>
      <c r="AB89" s="46"/>
      <c r="AC89" s="46"/>
      <c r="AD89" s="46">
        <f t="shared" si="90"/>
        <v>0</v>
      </c>
      <c r="AE89" s="46">
        <v>0</v>
      </c>
      <c r="AF89" s="46"/>
      <c r="AG89" s="46"/>
      <c r="AH89" s="46"/>
      <c r="AI89" s="46"/>
      <c r="AJ89" s="46"/>
      <c r="AK89" s="46"/>
      <c r="AL89" s="46"/>
      <c r="AM89" s="46">
        <f t="shared" si="91"/>
        <v>0</v>
      </c>
      <c r="AN89" s="46">
        <v>0</v>
      </c>
      <c r="AO89" s="46"/>
      <c r="AP89" s="46"/>
      <c r="AQ89" s="46"/>
      <c r="AR89" s="46"/>
      <c r="AS89" s="46"/>
      <c r="AT89" s="46"/>
      <c r="AU89" s="46"/>
      <c r="AV89" s="46">
        <f t="shared" si="92"/>
        <v>0</v>
      </c>
      <c r="AW89" s="46">
        <v>0</v>
      </c>
      <c r="AX89" s="46"/>
      <c r="AY89" s="46"/>
      <c r="AZ89" s="46"/>
      <c r="BA89" s="46"/>
      <c r="BB89" s="46"/>
      <c r="BC89" s="46"/>
      <c r="BD89" s="46"/>
      <c r="BE89" s="46">
        <f t="shared" si="93"/>
        <v>0</v>
      </c>
      <c r="BF89" s="46">
        <v>0</v>
      </c>
      <c r="BG89" s="46"/>
      <c r="BH89" s="46"/>
      <c r="BI89" s="46"/>
      <c r="BJ89" s="46"/>
      <c r="BK89" s="46"/>
      <c r="BL89" s="46"/>
      <c r="BM89" s="46"/>
      <c r="BN89" s="46">
        <f t="shared" si="94"/>
        <v>0</v>
      </c>
      <c r="BO89" s="46">
        <v>0</v>
      </c>
      <c r="BP89" s="46"/>
      <c r="BQ89" s="46"/>
      <c r="BR89" s="46"/>
      <c r="BS89" s="46"/>
      <c r="BT89" s="46"/>
      <c r="BU89" s="46"/>
      <c r="BV89" s="46"/>
      <c r="BW89" s="46">
        <f t="shared" si="95"/>
        <v>0</v>
      </c>
      <c r="BX89" s="46"/>
      <c r="BY89" s="46">
        <f t="shared" si="159"/>
        <v>0</v>
      </c>
      <c r="BZ89" s="46"/>
    </row>
    <row r="90" spans="1:78" ht="63.75" outlineLevel="3" collapsed="1" thickBot="1" x14ac:dyDescent="0.25">
      <c r="A90" s="33" t="s">
        <v>180</v>
      </c>
      <c r="B90" s="34">
        <f t="shared" si="158"/>
        <v>15</v>
      </c>
      <c r="C90" s="35" t="s">
        <v>181</v>
      </c>
      <c r="D90" s="48">
        <v>6451766000</v>
      </c>
      <c r="E90" s="48"/>
      <c r="F90" s="49"/>
      <c r="G90" s="48">
        <f t="shared" si="113"/>
        <v>6451766000</v>
      </c>
      <c r="H90" s="37"/>
      <c r="I90" s="38"/>
      <c r="J90" s="39">
        <f>SUM(J91:J94)</f>
        <v>6377946000</v>
      </c>
      <c r="K90" s="39">
        <f>SUM(K91:K94)</f>
        <v>0</v>
      </c>
      <c r="L90" s="39">
        <f>SUM(L91:L94)</f>
        <v>0</v>
      </c>
      <c r="M90" s="39">
        <f>SUM(M91:M94)</f>
        <v>0</v>
      </c>
      <c r="N90" s="39">
        <f>SUM(N91:N94)</f>
        <v>0</v>
      </c>
      <c r="O90" s="39">
        <f t="shared" si="126"/>
        <v>6377946000</v>
      </c>
      <c r="P90" s="40">
        <f t="shared" si="114"/>
        <v>-73820000</v>
      </c>
      <c r="Q90" s="38"/>
      <c r="R90" s="39">
        <f>SUM(R91:R94)</f>
        <v>7000000000</v>
      </c>
      <c r="S90" s="39">
        <f>SUM(S91:S94)</f>
        <v>0</v>
      </c>
      <c r="T90" s="39">
        <f>SUM(T91:T94)</f>
        <v>0</v>
      </c>
      <c r="U90" s="39">
        <f>SUM(U91:U94)</f>
        <v>0</v>
      </c>
      <c r="V90" s="39">
        <f>SUM(V91:V94)</f>
        <v>0</v>
      </c>
      <c r="W90" s="39">
        <f t="shared" si="127"/>
        <v>7000000000</v>
      </c>
      <c r="X90" s="38"/>
      <c r="Y90" s="39">
        <v>6600000000</v>
      </c>
      <c r="Z90" s="39">
        <f>SUM(Z91:Z94)</f>
        <v>0</v>
      </c>
      <c r="AA90" s="39">
        <f>SUM(AA91:AA94)</f>
        <v>0</v>
      </c>
      <c r="AB90" s="39">
        <f>SUM(AB91:AB94)</f>
        <v>0</v>
      </c>
      <c r="AC90" s="39">
        <f>SUM(AC91:AC94)</f>
        <v>0</v>
      </c>
      <c r="AD90" s="39">
        <f t="shared" si="90"/>
        <v>6600000000</v>
      </c>
      <c r="AE90" s="39">
        <v>6600000000</v>
      </c>
      <c r="AF90" s="39">
        <f t="shared" ref="AF90:AL90" si="174">SUM(AF91:AF94)</f>
        <v>0</v>
      </c>
      <c r="AG90" s="39">
        <f t="shared" si="174"/>
        <v>0</v>
      </c>
      <c r="AH90" s="39">
        <f t="shared" si="174"/>
        <v>0</v>
      </c>
      <c r="AI90" s="39">
        <f t="shared" si="174"/>
        <v>0</v>
      </c>
      <c r="AJ90" s="39">
        <f t="shared" si="174"/>
        <v>0</v>
      </c>
      <c r="AK90" s="39">
        <f t="shared" si="174"/>
        <v>0</v>
      </c>
      <c r="AL90" s="39">
        <f t="shared" si="174"/>
        <v>0</v>
      </c>
      <c r="AM90" s="39">
        <f t="shared" si="91"/>
        <v>6600000000</v>
      </c>
      <c r="AN90" s="39">
        <v>6600000000</v>
      </c>
      <c r="AO90" s="39">
        <f t="shared" ref="AO90:AU90" si="175">SUM(AO91:AO94)</f>
        <v>0</v>
      </c>
      <c r="AP90" s="39">
        <f t="shared" si="175"/>
        <v>0</v>
      </c>
      <c r="AQ90" s="39">
        <f t="shared" si="175"/>
        <v>0</v>
      </c>
      <c r="AR90" s="39">
        <f t="shared" si="175"/>
        <v>0</v>
      </c>
      <c r="AS90" s="39">
        <f t="shared" si="175"/>
        <v>0</v>
      </c>
      <c r="AT90" s="39">
        <f t="shared" si="175"/>
        <v>0</v>
      </c>
      <c r="AU90" s="39">
        <f t="shared" si="175"/>
        <v>0</v>
      </c>
      <c r="AV90" s="39">
        <f t="shared" si="92"/>
        <v>6600000000</v>
      </c>
      <c r="AW90" s="39">
        <f>6600000000+358332000-130242000+2000000000-2000000000</f>
        <v>6828090000</v>
      </c>
      <c r="AX90" s="39">
        <f t="shared" ref="AX90:BC90" si="176">SUM(AX91:AX94)</f>
        <v>0</v>
      </c>
      <c r="AY90" s="39">
        <f t="shared" si="176"/>
        <v>0</v>
      </c>
      <c r="AZ90" s="39">
        <f t="shared" si="176"/>
        <v>0</v>
      </c>
      <c r="BA90" s="39">
        <f t="shared" si="176"/>
        <v>0</v>
      </c>
      <c r="BB90" s="39">
        <f t="shared" si="176"/>
        <v>0</v>
      </c>
      <c r="BC90" s="39">
        <f t="shared" si="176"/>
        <v>0</v>
      </c>
      <c r="BD90" s="39">
        <f>SUM(BD91:BD94)+50000000+25000000</f>
        <v>75000000</v>
      </c>
      <c r="BE90" s="39">
        <f t="shared" si="93"/>
        <v>6903090000</v>
      </c>
      <c r="BF90" s="39">
        <f>6600000000+358332000-130242000+2000000000-2000000000</f>
        <v>6828090000</v>
      </c>
      <c r="BG90" s="39">
        <f t="shared" ref="BG90:BL90" si="177">SUM(BG91:BG94)</f>
        <v>0</v>
      </c>
      <c r="BH90" s="39">
        <f t="shared" si="177"/>
        <v>0</v>
      </c>
      <c r="BI90" s="39">
        <f t="shared" si="177"/>
        <v>0</v>
      </c>
      <c r="BJ90" s="39">
        <f t="shared" si="177"/>
        <v>0</v>
      </c>
      <c r="BK90" s="39">
        <f t="shared" si="177"/>
        <v>0</v>
      </c>
      <c r="BL90" s="39">
        <f t="shared" si="177"/>
        <v>0</v>
      </c>
      <c r="BM90" s="39">
        <f>SUM(BM91:BM94)+50000000+25000000</f>
        <v>75000000</v>
      </c>
      <c r="BN90" s="39">
        <f t="shared" si="94"/>
        <v>6903090000</v>
      </c>
      <c r="BO90" s="39">
        <f>6600000000+358332000-130242000+2000000000-2000000000</f>
        <v>6828090000</v>
      </c>
      <c r="BP90" s="39">
        <f t="shared" ref="BP90:BU90" si="178">SUM(BP91:BP94)</f>
        <v>0</v>
      </c>
      <c r="BQ90" s="39">
        <f t="shared" si="178"/>
        <v>0</v>
      </c>
      <c r="BR90" s="39">
        <f t="shared" si="178"/>
        <v>0</v>
      </c>
      <c r="BS90" s="39">
        <f t="shared" si="178"/>
        <v>0</v>
      </c>
      <c r="BT90" s="39">
        <f t="shared" si="178"/>
        <v>0</v>
      </c>
      <c r="BU90" s="39">
        <f t="shared" si="178"/>
        <v>0</v>
      </c>
      <c r="BV90" s="39">
        <f>SUM(BV91:BV94)+50000000+25000000</f>
        <v>75000000</v>
      </c>
      <c r="BW90" s="39">
        <f t="shared" si="95"/>
        <v>6903090000</v>
      </c>
      <c r="BX90" s="39">
        <f>BW90</f>
        <v>6903090000</v>
      </c>
      <c r="BY90" s="39">
        <f t="shared" si="159"/>
        <v>0</v>
      </c>
      <c r="BZ90" s="39"/>
    </row>
    <row r="91" spans="1:78" ht="15.75" hidden="1" outlineLevel="4" thickBot="1" x14ac:dyDescent="0.25">
      <c r="A91" s="41"/>
      <c r="B91" s="42">
        <f t="shared" si="158"/>
        <v>0</v>
      </c>
      <c r="C91" s="43"/>
      <c r="D91" s="43"/>
      <c r="E91" s="43"/>
      <c r="F91" s="43"/>
      <c r="G91" s="43">
        <f t="shared" si="113"/>
        <v>0</v>
      </c>
      <c r="H91" s="44" t="s">
        <v>26</v>
      </c>
      <c r="I91" s="45">
        <v>20</v>
      </c>
      <c r="J91" s="46">
        <v>804456000</v>
      </c>
      <c r="K91" s="46"/>
      <c r="L91" s="46"/>
      <c r="M91" s="46"/>
      <c r="N91" s="46"/>
      <c r="O91" s="46">
        <f t="shared" si="126"/>
        <v>804456000</v>
      </c>
      <c r="P91" s="47">
        <f t="shared" si="114"/>
        <v>804456000</v>
      </c>
      <c r="Q91" s="45">
        <v>21</v>
      </c>
      <c r="R91" s="46">
        <v>1050000000</v>
      </c>
      <c r="S91" s="46"/>
      <c r="T91" s="46"/>
      <c r="U91" s="46"/>
      <c r="V91" s="46"/>
      <c r="W91" s="46">
        <f t="shared" si="127"/>
        <v>1050000000</v>
      </c>
      <c r="X91" s="45"/>
      <c r="Y91" s="46"/>
      <c r="Z91" s="46"/>
      <c r="AA91" s="46"/>
      <c r="AB91" s="46"/>
      <c r="AC91" s="46"/>
      <c r="AD91" s="46">
        <f t="shared" si="90"/>
        <v>0</v>
      </c>
      <c r="AE91" s="46"/>
      <c r="AF91" s="46"/>
      <c r="AG91" s="46"/>
      <c r="AH91" s="46"/>
      <c r="AI91" s="46"/>
      <c r="AJ91" s="46"/>
      <c r="AK91" s="46"/>
      <c r="AL91" s="46"/>
      <c r="AM91" s="46">
        <f t="shared" si="91"/>
        <v>0</v>
      </c>
      <c r="AN91" s="46"/>
      <c r="AO91" s="46"/>
      <c r="AP91" s="46"/>
      <c r="AQ91" s="46"/>
      <c r="AR91" s="46"/>
      <c r="AS91" s="46"/>
      <c r="AT91" s="46"/>
      <c r="AU91" s="46"/>
      <c r="AV91" s="46">
        <f t="shared" si="92"/>
        <v>0</v>
      </c>
      <c r="AW91" s="46"/>
      <c r="AX91" s="46"/>
      <c r="AY91" s="46"/>
      <c r="AZ91" s="46"/>
      <c r="BA91" s="46"/>
      <c r="BB91" s="46"/>
      <c r="BC91" s="46"/>
      <c r="BD91" s="46"/>
      <c r="BE91" s="46">
        <f t="shared" si="93"/>
        <v>0</v>
      </c>
      <c r="BF91" s="46"/>
      <c r="BG91" s="46"/>
      <c r="BH91" s="46"/>
      <c r="BI91" s="46"/>
      <c r="BJ91" s="46"/>
      <c r="BK91" s="46"/>
      <c r="BL91" s="46"/>
      <c r="BM91" s="46"/>
      <c r="BN91" s="46">
        <f t="shared" si="94"/>
        <v>0</v>
      </c>
      <c r="BO91" s="46"/>
      <c r="BP91" s="46"/>
      <c r="BQ91" s="46"/>
      <c r="BR91" s="46"/>
      <c r="BS91" s="46"/>
      <c r="BT91" s="46"/>
      <c r="BU91" s="46"/>
      <c r="BV91" s="46"/>
      <c r="BW91" s="46">
        <f t="shared" si="95"/>
        <v>0</v>
      </c>
      <c r="BX91" s="46"/>
      <c r="BY91" s="46">
        <f t="shared" si="159"/>
        <v>0</v>
      </c>
      <c r="BZ91" s="46"/>
    </row>
    <row r="92" spans="1:78" s="66" customFormat="1" ht="15.75" hidden="1" outlineLevel="4" thickBot="1" x14ac:dyDescent="0.25">
      <c r="A92" s="60"/>
      <c r="B92" s="61"/>
      <c r="C92" s="62"/>
      <c r="D92" s="64"/>
      <c r="E92" s="64"/>
      <c r="F92" s="64"/>
      <c r="G92" s="64">
        <f t="shared" si="113"/>
        <v>0</v>
      </c>
      <c r="H92" s="44" t="s">
        <v>182</v>
      </c>
      <c r="I92" s="45"/>
      <c r="J92" s="46"/>
      <c r="K92" s="46"/>
      <c r="L92" s="46"/>
      <c r="M92" s="46"/>
      <c r="N92" s="46"/>
      <c r="O92" s="46">
        <f t="shared" si="126"/>
        <v>0</v>
      </c>
      <c r="P92" s="47">
        <f t="shared" si="114"/>
        <v>0</v>
      </c>
      <c r="Q92" s="45">
        <v>21</v>
      </c>
      <c r="R92" s="46">
        <v>200000000</v>
      </c>
      <c r="S92" s="46"/>
      <c r="T92" s="46"/>
      <c r="U92" s="46"/>
      <c r="V92" s="46"/>
      <c r="W92" s="46">
        <f t="shared" si="127"/>
        <v>200000000</v>
      </c>
      <c r="X92" s="45"/>
      <c r="Y92" s="46"/>
      <c r="Z92" s="46"/>
      <c r="AA92" s="46"/>
      <c r="AB92" s="46"/>
      <c r="AC92" s="46"/>
      <c r="AD92" s="46">
        <f t="shared" si="90"/>
        <v>0</v>
      </c>
      <c r="AE92" s="46"/>
      <c r="AF92" s="46"/>
      <c r="AG92" s="46"/>
      <c r="AH92" s="46"/>
      <c r="AI92" s="46"/>
      <c r="AJ92" s="46"/>
      <c r="AK92" s="46"/>
      <c r="AL92" s="46"/>
      <c r="AM92" s="46">
        <f t="shared" si="91"/>
        <v>0</v>
      </c>
      <c r="AN92" s="46"/>
      <c r="AO92" s="46"/>
      <c r="AP92" s="46"/>
      <c r="AQ92" s="46"/>
      <c r="AR92" s="46"/>
      <c r="AS92" s="46"/>
      <c r="AT92" s="46"/>
      <c r="AU92" s="46"/>
      <c r="AV92" s="46">
        <f t="shared" si="92"/>
        <v>0</v>
      </c>
      <c r="AW92" s="46"/>
      <c r="AX92" s="46"/>
      <c r="AY92" s="46"/>
      <c r="AZ92" s="46"/>
      <c r="BA92" s="46"/>
      <c r="BB92" s="46"/>
      <c r="BC92" s="46"/>
      <c r="BD92" s="46"/>
      <c r="BE92" s="46">
        <f t="shared" si="93"/>
        <v>0</v>
      </c>
      <c r="BF92" s="46"/>
      <c r="BG92" s="46"/>
      <c r="BH92" s="46"/>
      <c r="BI92" s="46"/>
      <c r="BJ92" s="46"/>
      <c r="BK92" s="46"/>
      <c r="BL92" s="46"/>
      <c r="BM92" s="46"/>
      <c r="BN92" s="46">
        <f t="shared" si="94"/>
        <v>0</v>
      </c>
      <c r="BO92" s="46"/>
      <c r="BP92" s="46"/>
      <c r="BQ92" s="46"/>
      <c r="BR92" s="46"/>
      <c r="BS92" s="46"/>
      <c r="BT92" s="46"/>
      <c r="BU92" s="46"/>
      <c r="BV92" s="46"/>
      <c r="BW92" s="46">
        <f t="shared" si="95"/>
        <v>0</v>
      </c>
      <c r="BX92" s="46"/>
      <c r="BY92" s="46">
        <f t="shared" si="159"/>
        <v>0</v>
      </c>
      <c r="BZ92" s="46"/>
    </row>
    <row r="93" spans="1:78" ht="15.75" hidden="1" outlineLevel="4" thickBot="1" x14ac:dyDescent="0.25">
      <c r="A93" s="41"/>
      <c r="B93" s="42">
        <f t="shared" si="158"/>
        <v>0</v>
      </c>
      <c r="C93" s="43"/>
      <c r="D93" s="43"/>
      <c r="E93" s="43"/>
      <c r="F93" s="43"/>
      <c r="G93" s="43">
        <f t="shared" si="113"/>
        <v>0</v>
      </c>
      <c r="H93" s="63" t="s">
        <v>183</v>
      </c>
      <c r="I93" s="65">
        <v>20</v>
      </c>
      <c r="J93" s="46">
        <v>2451954000</v>
      </c>
      <c r="K93" s="46"/>
      <c r="L93" s="46"/>
      <c r="M93" s="46"/>
      <c r="N93" s="46"/>
      <c r="O93" s="46">
        <f t="shared" si="126"/>
        <v>2451954000</v>
      </c>
      <c r="P93" s="47">
        <f t="shared" si="114"/>
        <v>2451954000</v>
      </c>
      <c r="Q93" s="45">
        <v>20</v>
      </c>
      <c r="R93" s="46">
        <v>2550000000</v>
      </c>
      <c r="S93" s="46"/>
      <c r="T93" s="46"/>
      <c r="U93" s="46"/>
      <c r="V93" s="46"/>
      <c r="W93" s="46">
        <f t="shared" si="127"/>
        <v>2550000000</v>
      </c>
      <c r="X93" s="45"/>
      <c r="Y93" s="46"/>
      <c r="Z93" s="46"/>
      <c r="AA93" s="46"/>
      <c r="AB93" s="46"/>
      <c r="AC93" s="46"/>
      <c r="AD93" s="46">
        <f t="shared" si="90"/>
        <v>0</v>
      </c>
      <c r="AE93" s="46"/>
      <c r="AF93" s="46"/>
      <c r="AG93" s="46"/>
      <c r="AH93" s="46"/>
      <c r="AI93" s="46"/>
      <c r="AJ93" s="46"/>
      <c r="AK93" s="46"/>
      <c r="AL93" s="46"/>
      <c r="AM93" s="46">
        <f t="shared" si="91"/>
        <v>0</v>
      </c>
      <c r="AN93" s="46"/>
      <c r="AO93" s="46"/>
      <c r="AP93" s="46"/>
      <c r="AQ93" s="46"/>
      <c r="AR93" s="46"/>
      <c r="AS93" s="46"/>
      <c r="AT93" s="46"/>
      <c r="AU93" s="46"/>
      <c r="AV93" s="46">
        <f t="shared" si="92"/>
        <v>0</v>
      </c>
      <c r="AW93" s="46"/>
      <c r="AX93" s="46"/>
      <c r="AY93" s="46"/>
      <c r="AZ93" s="46"/>
      <c r="BA93" s="46"/>
      <c r="BB93" s="46"/>
      <c r="BC93" s="46"/>
      <c r="BD93" s="46"/>
      <c r="BE93" s="46">
        <f t="shared" si="93"/>
        <v>0</v>
      </c>
      <c r="BF93" s="46"/>
      <c r="BG93" s="46"/>
      <c r="BH93" s="46"/>
      <c r="BI93" s="46"/>
      <c r="BJ93" s="46"/>
      <c r="BK93" s="46"/>
      <c r="BL93" s="46"/>
      <c r="BM93" s="46"/>
      <c r="BN93" s="46">
        <f t="shared" si="94"/>
        <v>0</v>
      </c>
      <c r="BO93" s="46"/>
      <c r="BP93" s="46"/>
      <c r="BQ93" s="46"/>
      <c r="BR93" s="46"/>
      <c r="BS93" s="46"/>
      <c r="BT93" s="46"/>
      <c r="BU93" s="46"/>
      <c r="BV93" s="46"/>
      <c r="BW93" s="46">
        <f t="shared" si="95"/>
        <v>0</v>
      </c>
      <c r="BX93" s="46"/>
      <c r="BY93" s="46">
        <f t="shared" si="159"/>
        <v>0</v>
      </c>
      <c r="BZ93" s="46"/>
    </row>
    <row r="94" spans="1:78" ht="15.75" hidden="1" outlineLevel="4" thickBot="1" x14ac:dyDescent="0.25">
      <c r="A94" s="41"/>
      <c r="B94" s="42">
        <f t="shared" si="158"/>
        <v>0</v>
      </c>
      <c r="C94" s="43"/>
      <c r="D94" s="43"/>
      <c r="E94" s="43"/>
      <c r="F94" s="43"/>
      <c r="G94" s="43">
        <f t="shared" si="113"/>
        <v>0</v>
      </c>
      <c r="H94" s="44" t="s">
        <v>88</v>
      </c>
      <c r="I94" s="45">
        <v>128</v>
      </c>
      <c r="J94" s="46">
        <v>3121536000</v>
      </c>
      <c r="K94" s="46"/>
      <c r="L94" s="46"/>
      <c r="M94" s="46"/>
      <c r="N94" s="46"/>
      <c r="O94" s="46">
        <f t="shared" si="126"/>
        <v>3121536000</v>
      </c>
      <c r="P94" s="47">
        <f t="shared" si="114"/>
        <v>3121536000</v>
      </c>
      <c r="Q94" s="45">
        <v>128</v>
      </c>
      <c r="R94" s="46">
        <v>3200000000</v>
      </c>
      <c r="S94" s="46"/>
      <c r="T94" s="46"/>
      <c r="U94" s="46"/>
      <c r="V94" s="46"/>
      <c r="W94" s="46">
        <f t="shared" si="127"/>
        <v>3200000000</v>
      </c>
      <c r="X94" s="45"/>
      <c r="Y94" s="46"/>
      <c r="Z94" s="46"/>
      <c r="AA94" s="46"/>
      <c r="AB94" s="46"/>
      <c r="AC94" s="46"/>
      <c r="AD94" s="46">
        <f t="shared" si="90"/>
        <v>0</v>
      </c>
      <c r="AE94" s="46"/>
      <c r="AF94" s="46"/>
      <c r="AG94" s="46"/>
      <c r="AH94" s="46"/>
      <c r="AI94" s="46"/>
      <c r="AJ94" s="46"/>
      <c r="AK94" s="46"/>
      <c r="AL94" s="46"/>
      <c r="AM94" s="46">
        <f t="shared" si="91"/>
        <v>0</v>
      </c>
      <c r="AN94" s="46"/>
      <c r="AO94" s="46"/>
      <c r="AP94" s="46"/>
      <c r="AQ94" s="46"/>
      <c r="AR94" s="46"/>
      <c r="AS94" s="46"/>
      <c r="AT94" s="46"/>
      <c r="AU94" s="46"/>
      <c r="AV94" s="46">
        <f t="shared" si="92"/>
        <v>0</v>
      </c>
      <c r="AW94" s="46"/>
      <c r="AX94" s="46"/>
      <c r="AY94" s="46"/>
      <c r="AZ94" s="46"/>
      <c r="BA94" s="46"/>
      <c r="BB94" s="46"/>
      <c r="BC94" s="46"/>
      <c r="BD94" s="46"/>
      <c r="BE94" s="46">
        <f t="shared" si="93"/>
        <v>0</v>
      </c>
      <c r="BF94" s="46"/>
      <c r="BG94" s="46"/>
      <c r="BH94" s="46"/>
      <c r="BI94" s="46"/>
      <c r="BJ94" s="46"/>
      <c r="BK94" s="46"/>
      <c r="BL94" s="46"/>
      <c r="BM94" s="46"/>
      <c r="BN94" s="46">
        <f t="shared" si="94"/>
        <v>0</v>
      </c>
      <c r="BO94" s="46"/>
      <c r="BP94" s="46"/>
      <c r="BQ94" s="46"/>
      <c r="BR94" s="46"/>
      <c r="BS94" s="46"/>
      <c r="BT94" s="46"/>
      <c r="BU94" s="46"/>
      <c r="BV94" s="46"/>
      <c r="BW94" s="46">
        <f t="shared" si="95"/>
        <v>0</v>
      </c>
      <c r="BX94" s="46"/>
      <c r="BY94" s="46">
        <f t="shared" si="159"/>
        <v>0</v>
      </c>
      <c r="BZ94" s="46"/>
    </row>
    <row r="95" spans="1:78" ht="32.25" outlineLevel="3" collapsed="1" thickBot="1" x14ac:dyDescent="0.25">
      <c r="A95" s="33" t="s">
        <v>184</v>
      </c>
      <c r="B95" s="34">
        <f t="shared" si="158"/>
        <v>15</v>
      </c>
      <c r="C95" s="35" t="s">
        <v>185</v>
      </c>
      <c r="D95" s="48">
        <v>80050000</v>
      </c>
      <c r="E95" s="48"/>
      <c r="F95" s="49"/>
      <c r="G95" s="48">
        <f t="shared" si="113"/>
        <v>80050000</v>
      </c>
      <c r="H95" s="37"/>
      <c r="I95" s="38"/>
      <c r="J95" s="39">
        <f>SUM(J96:J101)</f>
        <v>81010000</v>
      </c>
      <c r="K95" s="39">
        <f>SUM(K96:K101)</f>
        <v>0</v>
      </c>
      <c r="L95" s="39">
        <f>SUM(L96:L101)</f>
        <v>0</v>
      </c>
      <c r="M95" s="39">
        <f>SUM(M96:M101)</f>
        <v>0</v>
      </c>
      <c r="N95" s="39">
        <f>SUM(N96:N101)</f>
        <v>0</v>
      </c>
      <c r="O95" s="39">
        <f t="shared" si="126"/>
        <v>81010000</v>
      </c>
      <c r="P95" s="40">
        <f t="shared" si="114"/>
        <v>960000</v>
      </c>
      <c r="Q95" s="38"/>
      <c r="R95" s="39">
        <f>SUM(R96:R101)</f>
        <v>410690000</v>
      </c>
      <c r="S95" s="39">
        <f>SUM(S96:S101)</f>
        <v>0</v>
      </c>
      <c r="T95" s="39">
        <f>SUM(T96:T101)</f>
        <v>0</v>
      </c>
      <c r="U95" s="39">
        <f>SUM(U96:U101)</f>
        <v>0</v>
      </c>
      <c r="V95" s="39">
        <f>SUM(V96:V101)</f>
        <v>0</v>
      </c>
      <c r="W95" s="39">
        <f t="shared" si="127"/>
        <v>410690000</v>
      </c>
      <c r="X95" s="38"/>
      <c r="Y95" s="39">
        <v>424790000</v>
      </c>
      <c r="Z95" s="39"/>
      <c r="AA95" s="39">
        <f>SUM(AA96:AA101)</f>
        <v>0</v>
      </c>
      <c r="AB95" s="39">
        <f>SUM(AB96:AB101)</f>
        <v>0</v>
      </c>
      <c r="AC95" s="39">
        <f>SUM(AC96:AC101)</f>
        <v>0</v>
      </c>
      <c r="AD95" s="39">
        <f t="shared" si="90"/>
        <v>424790000</v>
      </c>
      <c r="AE95" s="39">
        <f>424790000</f>
        <v>424790000</v>
      </c>
      <c r="AF95" s="39"/>
      <c r="AG95" s="39">
        <f>SUM(AG96:AG101)</f>
        <v>0</v>
      </c>
      <c r="AH95" s="39">
        <f>SUM(AH96:AH101)</f>
        <v>0</v>
      </c>
      <c r="AI95" s="39">
        <f>SUM(AI96:AI101)</f>
        <v>0</v>
      </c>
      <c r="AJ95" s="39">
        <v>200000000</v>
      </c>
      <c r="AK95" s="39">
        <f>SUM(AK96:AK101)</f>
        <v>0</v>
      </c>
      <c r="AL95" s="39">
        <f>SUM(AL96:AL101)</f>
        <v>0</v>
      </c>
      <c r="AM95" s="39">
        <f t="shared" si="91"/>
        <v>624790000</v>
      </c>
      <c r="AN95" s="39">
        <f>424790000</f>
        <v>424790000</v>
      </c>
      <c r="AO95" s="39"/>
      <c r="AP95" s="39">
        <f>SUM(AP96:AP101)</f>
        <v>0</v>
      </c>
      <c r="AQ95" s="39">
        <f>SUM(AQ96:AQ101)</f>
        <v>0</v>
      </c>
      <c r="AR95" s="39">
        <f>SUM(AR96:AR101)</f>
        <v>0</v>
      </c>
      <c r="AS95" s="39">
        <v>200000000</v>
      </c>
      <c r="AT95" s="39">
        <f>SUM(AT96:AT101)</f>
        <v>0</v>
      </c>
      <c r="AU95" s="39">
        <f>SUM(AU96:AU101)</f>
        <v>0</v>
      </c>
      <c r="AV95" s="39">
        <f t="shared" si="92"/>
        <v>624790000</v>
      </c>
      <c r="AW95" s="39">
        <f>424790000+3600000-50000000</f>
        <v>378390000</v>
      </c>
      <c r="AX95" s="39"/>
      <c r="AY95" s="39">
        <f>SUM(AY96:AY101)</f>
        <v>0</v>
      </c>
      <c r="AZ95" s="39">
        <f>SUM(AZ96:AZ101)</f>
        <v>0</v>
      </c>
      <c r="BA95" s="39">
        <f>SUM(BA96:BA101)</f>
        <v>0</v>
      </c>
      <c r="BB95" s="39">
        <v>200000000</v>
      </c>
      <c r="BC95" s="39">
        <f>SUM(BC96:BC101)</f>
        <v>0</v>
      </c>
      <c r="BD95" s="39">
        <f>SUM(BD96:BD101)+25000000</f>
        <v>25000000</v>
      </c>
      <c r="BE95" s="39">
        <f t="shared" si="93"/>
        <v>603390000</v>
      </c>
      <c r="BF95" s="39">
        <f>424790000+3600000-50000000</f>
        <v>378390000</v>
      </c>
      <c r="BG95" s="39"/>
      <c r="BH95" s="39">
        <f>SUM(BH96:BH101)</f>
        <v>0</v>
      </c>
      <c r="BI95" s="39">
        <f>SUM(BI96:BI101)</f>
        <v>0</v>
      </c>
      <c r="BJ95" s="39">
        <f>SUM(BJ96:BJ101)</f>
        <v>0</v>
      </c>
      <c r="BK95" s="39">
        <v>200000000</v>
      </c>
      <c r="BL95" s="39">
        <f>SUM(BL96:BL101)</f>
        <v>0</v>
      </c>
      <c r="BM95" s="39">
        <f>SUM(BM96:BM101)+25000000</f>
        <v>25000000</v>
      </c>
      <c r="BN95" s="39">
        <f t="shared" si="94"/>
        <v>603390000</v>
      </c>
      <c r="BO95" s="39">
        <f>424790000+3600000-50000000</f>
        <v>378390000</v>
      </c>
      <c r="BP95" s="39"/>
      <c r="BQ95" s="39">
        <f>SUM(BQ96:BQ101)</f>
        <v>0</v>
      </c>
      <c r="BR95" s="39">
        <f>SUM(BR96:BR101)</f>
        <v>0</v>
      </c>
      <c r="BS95" s="39">
        <f>SUM(BS96:BS101)</f>
        <v>0</v>
      </c>
      <c r="BT95" s="39">
        <v>200000000</v>
      </c>
      <c r="BU95" s="39">
        <f>SUM(BU96:BU101)</f>
        <v>0</v>
      </c>
      <c r="BV95" s="39">
        <f>SUM(BV96:BV101)+25000000</f>
        <v>25000000</v>
      </c>
      <c r="BW95" s="39">
        <f t="shared" si="95"/>
        <v>603390000</v>
      </c>
      <c r="BX95" s="39">
        <f>BW95</f>
        <v>603390000</v>
      </c>
      <c r="BY95" s="39">
        <f t="shared" si="159"/>
        <v>0</v>
      </c>
      <c r="BZ95" s="39"/>
    </row>
    <row r="96" spans="1:78" ht="15.75" hidden="1" outlineLevel="4" thickBot="1" x14ac:dyDescent="0.25">
      <c r="A96" s="41"/>
      <c r="B96" s="42">
        <f t="shared" si="158"/>
        <v>0</v>
      </c>
      <c r="C96" s="43"/>
      <c r="D96" s="43"/>
      <c r="E96" s="43"/>
      <c r="F96" s="43"/>
      <c r="G96" s="43">
        <f t="shared" si="113"/>
        <v>0</v>
      </c>
      <c r="H96" s="44" t="s">
        <v>88</v>
      </c>
      <c r="I96" s="45">
        <v>4</v>
      </c>
      <c r="J96" s="46">
        <v>58500000</v>
      </c>
      <c r="K96" s="46"/>
      <c r="L96" s="46"/>
      <c r="M96" s="46"/>
      <c r="N96" s="46"/>
      <c r="O96" s="46">
        <f t="shared" si="126"/>
        <v>58500000</v>
      </c>
      <c r="P96" s="47">
        <f t="shared" si="114"/>
        <v>58500000</v>
      </c>
      <c r="Q96" s="45">
        <v>4</v>
      </c>
      <c r="R96" s="46">
        <f>(1600000*12)+(1200000*3*12)</f>
        <v>62400000</v>
      </c>
      <c r="S96" s="46"/>
      <c r="T96" s="46"/>
      <c r="U96" s="46"/>
      <c r="V96" s="46"/>
      <c r="W96" s="46">
        <f t="shared" si="127"/>
        <v>62400000</v>
      </c>
      <c r="X96" s="45"/>
      <c r="Y96" s="46"/>
      <c r="Z96" s="46"/>
      <c r="AA96" s="46"/>
      <c r="AB96" s="46"/>
      <c r="AC96" s="46"/>
      <c r="AD96" s="46">
        <f t="shared" si="90"/>
        <v>0</v>
      </c>
      <c r="AE96" s="46"/>
      <c r="AF96" s="46"/>
      <c r="AG96" s="46"/>
      <c r="AH96" s="46"/>
      <c r="AI96" s="46"/>
      <c r="AJ96" s="46"/>
      <c r="AK96" s="46"/>
      <c r="AL96" s="46"/>
      <c r="AM96" s="46">
        <f t="shared" si="91"/>
        <v>0</v>
      </c>
      <c r="AN96" s="46"/>
      <c r="AO96" s="46"/>
      <c r="AP96" s="46"/>
      <c r="AQ96" s="46"/>
      <c r="AR96" s="46"/>
      <c r="AS96" s="46"/>
      <c r="AT96" s="46"/>
      <c r="AU96" s="46"/>
      <c r="AV96" s="46">
        <f t="shared" si="92"/>
        <v>0</v>
      </c>
      <c r="AW96" s="46"/>
      <c r="AX96" s="46"/>
      <c r="AY96" s="46"/>
      <c r="AZ96" s="46"/>
      <c r="BA96" s="46"/>
      <c r="BB96" s="46"/>
      <c r="BC96" s="46"/>
      <c r="BD96" s="46"/>
      <c r="BE96" s="46">
        <f t="shared" si="93"/>
        <v>0</v>
      </c>
      <c r="BF96" s="46"/>
      <c r="BG96" s="46"/>
      <c r="BH96" s="46"/>
      <c r="BI96" s="46"/>
      <c r="BJ96" s="46"/>
      <c r="BK96" s="46"/>
      <c r="BL96" s="46"/>
      <c r="BM96" s="46"/>
      <c r="BN96" s="46">
        <f t="shared" si="94"/>
        <v>0</v>
      </c>
      <c r="BO96" s="46"/>
      <c r="BP96" s="46"/>
      <c r="BQ96" s="46"/>
      <c r="BR96" s="46"/>
      <c r="BS96" s="46"/>
      <c r="BT96" s="46"/>
      <c r="BU96" s="46"/>
      <c r="BV96" s="46"/>
      <c r="BW96" s="46">
        <f t="shared" si="95"/>
        <v>0</v>
      </c>
      <c r="BX96" s="46"/>
      <c r="BY96" s="46">
        <f t="shared" si="159"/>
        <v>0</v>
      </c>
      <c r="BZ96" s="46"/>
    </row>
    <row r="97" spans="1:78" ht="15.75" hidden="1" outlineLevel="4" thickBot="1" x14ac:dyDescent="0.25">
      <c r="A97" s="41"/>
      <c r="B97" s="42">
        <f t="shared" si="158"/>
        <v>0</v>
      </c>
      <c r="C97" s="43"/>
      <c r="D97" s="43"/>
      <c r="E97" s="43"/>
      <c r="F97" s="43"/>
      <c r="G97" s="43">
        <f t="shared" si="113"/>
        <v>0</v>
      </c>
      <c r="H97" s="44" t="s">
        <v>95</v>
      </c>
      <c r="I97" s="45">
        <v>6</v>
      </c>
      <c r="J97" s="46">
        <v>8590000</v>
      </c>
      <c r="K97" s="46"/>
      <c r="L97" s="46"/>
      <c r="M97" s="46"/>
      <c r="N97" s="46"/>
      <c r="O97" s="46">
        <f t="shared" si="126"/>
        <v>8590000</v>
      </c>
      <c r="P97" s="47">
        <f t="shared" si="114"/>
        <v>8590000</v>
      </c>
      <c r="Q97" s="45">
        <v>6</v>
      </c>
      <c r="R97" s="46">
        <v>21290000</v>
      </c>
      <c r="S97" s="46"/>
      <c r="T97" s="46"/>
      <c r="U97" s="46"/>
      <c r="V97" s="46"/>
      <c r="W97" s="46">
        <f t="shared" si="127"/>
        <v>21290000</v>
      </c>
      <c r="X97" s="45"/>
      <c r="Y97" s="46"/>
      <c r="Z97" s="46"/>
      <c r="AA97" s="46"/>
      <c r="AB97" s="46"/>
      <c r="AC97" s="46"/>
      <c r="AD97" s="46">
        <f t="shared" si="90"/>
        <v>0</v>
      </c>
      <c r="AE97" s="46"/>
      <c r="AF97" s="46"/>
      <c r="AG97" s="46"/>
      <c r="AH97" s="46"/>
      <c r="AI97" s="46"/>
      <c r="AJ97" s="46"/>
      <c r="AK97" s="46"/>
      <c r="AL97" s="46"/>
      <c r="AM97" s="46">
        <f t="shared" si="91"/>
        <v>0</v>
      </c>
      <c r="AN97" s="46"/>
      <c r="AO97" s="46"/>
      <c r="AP97" s="46"/>
      <c r="AQ97" s="46"/>
      <c r="AR97" s="46"/>
      <c r="AS97" s="46"/>
      <c r="AT97" s="46"/>
      <c r="AU97" s="46"/>
      <c r="AV97" s="46">
        <f t="shared" si="92"/>
        <v>0</v>
      </c>
      <c r="AW97" s="46"/>
      <c r="AX97" s="46"/>
      <c r="AY97" s="46"/>
      <c r="AZ97" s="46"/>
      <c r="BA97" s="46"/>
      <c r="BB97" s="46"/>
      <c r="BC97" s="46"/>
      <c r="BD97" s="46"/>
      <c r="BE97" s="46">
        <f t="shared" si="93"/>
        <v>0</v>
      </c>
      <c r="BF97" s="46"/>
      <c r="BG97" s="46"/>
      <c r="BH97" s="46"/>
      <c r="BI97" s="46"/>
      <c r="BJ97" s="46"/>
      <c r="BK97" s="46"/>
      <c r="BL97" s="46"/>
      <c r="BM97" s="46"/>
      <c r="BN97" s="46">
        <f t="shared" si="94"/>
        <v>0</v>
      </c>
      <c r="BO97" s="46"/>
      <c r="BP97" s="46"/>
      <c r="BQ97" s="46"/>
      <c r="BR97" s="46"/>
      <c r="BS97" s="46"/>
      <c r="BT97" s="46"/>
      <c r="BU97" s="46"/>
      <c r="BV97" s="46"/>
      <c r="BW97" s="46">
        <f t="shared" si="95"/>
        <v>0</v>
      </c>
      <c r="BX97" s="46"/>
      <c r="BY97" s="46">
        <f t="shared" si="159"/>
        <v>0</v>
      </c>
      <c r="BZ97" s="46"/>
    </row>
    <row r="98" spans="1:78" ht="15.75" hidden="1" outlineLevel="4" thickBot="1" x14ac:dyDescent="0.25">
      <c r="A98" s="41"/>
      <c r="B98" s="42">
        <f t="shared" si="158"/>
        <v>0</v>
      </c>
      <c r="C98" s="43"/>
      <c r="D98" s="43"/>
      <c r="E98" s="43"/>
      <c r="F98" s="43"/>
      <c r="G98" s="43">
        <f t="shared" si="113"/>
        <v>0</v>
      </c>
      <c r="H98" s="44" t="s">
        <v>31</v>
      </c>
      <c r="I98" s="45">
        <v>0</v>
      </c>
      <c r="J98" s="46">
        <v>0</v>
      </c>
      <c r="K98" s="46"/>
      <c r="L98" s="46"/>
      <c r="M98" s="46"/>
      <c r="N98" s="46"/>
      <c r="O98" s="46">
        <f t="shared" si="126"/>
        <v>0</v>
      </c>
      <c r="P98" s="47">
        <f t="shared" si="114"/>
        <v>0</v>
      </c>
      <c r="Q98" s="45">
        <v>24</v>
      </c>
      <c r="R98" s="46">
        <v>2400000</v>
      </c>
      <c r="S98" s="46"/>
      <c r="T98" s="46"/>
      <c r="U98" s="46"/>
      <c r="V98" s="46"/>
      <c r="W98" s="46">
        <f t="shared" si="127"/>
        <v>2400000</v>
      </c>
      <c r="X98" s="45"/>
      <c r="Y98" s="46"/>
      <c r="Z98" s="46"/>
      <c r="AA98" s="46"/>
      <c r="AB98" s="46"/>
      <c r="AC98" s="46"/>
      <c r="AD98" s="46">
        <f t="shared" si="90"/>
        <v>0</v>
      </c>
      <c r="AE98" s="46"/>
      <c r="AF98" s="46"/>
      <c r="AG98" s="46"/>
      <c r="AH98" s="46"/>
      <c r="AI98" s="46"/>
      <c r="AJ98" s="46"/>
      <c r="AK98" s="46"/>
      <c r="AL98" s="46"/>
      <c r="AM98" s="46">
        <f t="shared" si="91"/>
        <v>0</v>
      </c>
      <c r="AN98" s="46"/>
      <c r="AO98" s="46"/>
      <c r="AP98" s="46"/>
      <c r="AQ98" s="46"/>
      <c r="AR98" s="46"/>
      <c r="AS98" s="46"/>
      <c r="AT98" s="46"/>
      <c r="AU98" s="46"/>
      <c r="AV98" s="46">
        <f t="shared" si="92"/>
        <v>0</v>
      </c>
      <c r="AW98" s="46"/>
      <c r="AX98" s="46"/>
      <c r="AY98" s="46"/>
      <c r="AZ98" s="46"/>
      <c r="BA98" s="46"/>
      <c r="BB98" s="46"/>
      <c r="BC98" s="46"/>
      <c r="BD98" s="46"/>
      <c r="BE98" s="46">
        <f t="shared" si="93"/>
        <v>0</v>
      </c>
      <c r="BF98" s="46"/>
      <c r="BG98" s="46"/>
      <c r="BH98" s="46"/>
      <c r="BI98" s="46"/>
      <c r="BJ98" s="46"/>
      <c r="BK98" s="46"/>
      <c r="BL98" s="46"/>
      <c r="BM98" s="46"/>
      <c r="BN98" s="46">
        <f t="shared" si="94"/>
        <v>0</v>
      </c>
      <c r="BO98" s="46"/>
      <c r="BP98" s="46"/>
      <c r="BQ98" s="46"/>
      <c r="BR98" s="46"/>
      <c r="BS98" s="46"/>
      <c r="BT98" s="46"/>
      <c r="BU98" s="46"/>
      <c r="BV98" s="46"/>
      <c r="BW98" s="46">
        <f t="shared" si="95"/>
        <v>0</v>
      </c>
      <c r="BX98" s="46"/>
      <c r="BY98" s="46">
        <f t="shared" si="159"/>
        <v>0</v>
      </c>
      <c r="BZ98" s="46"/>
    </row>
    <row r="99" spans="1:78" ht="15.75" hidden="1" outlineLevel="4" thickBot="1" x14ac:dyDescent="0.25">
      <c r="A99" s="41"/>
      <c r="B99" s="42">
        <f t="shared" si="158"/>
        <v>0</v>
      </c>
      <c r="C99" s="43"/>
      <c r="D99" s="43"/>
      <c r="E99" s="43"/>
      <c r="F99" s="43"/>
      <c r="G99" s="43">
        <f t="shared" si="113"/>
        <v>0</v>
      </c>
      <c r="H99" s="44" t="s">
        <v>26</v>
      </c>
      <c r="I99" s="45">
        <v>0</v>
      </c>
      <c r="J99" s="46">
        <v>0</v>
      </c>
      <c r="K99" s="46"/>
      <c r="L99" s="46"/>
      <c r="M99" s="46"/>
      <c r="N99" s="46"/>
      <c r="O99" s="46">
        <f t="shared" si="126"/>
        <v>0</v>
      </c>
      <c r="P99" s="47">
        <f t="shared" si="114"/>
        <v>0</v>
      </c>
      <c r="Q99" s="45">
        <v>24</v>
      </c>
      <c r="R99" s="46">
        <v>9600000</v>
      </c>
      <c r="S99" s="46"/>
      <c r="T99" s="46"/>
      <c r="U99" s="46"/>
      <c r="V99" s="46"/>
      <c r="W99" s="46">
        <f t="shared" si="127"/>
        <v>9600000</v>
      </c>
      <c r="X99" s="45"/>
      <c r="Y99" s="46"/>
      <c r="Z99" s="46"/>
      <c r="AA99" s="46"/>
      <c r="AB99" s="46"/>
      <c r="AC99" s="46"/>
      <c r="AD99" s="46">
        <f t="shared" si="90"/>
        <v>0</v>
      </c>
      <c r="AE99" s="46"/>
      <c r="AF99" s="46"/>
      <c r="AG99" s="46"/>
      <c r="AH99" s="46"/>
      <c r="AI99" s="46"/>
      <c r="AJ99" s="46"/>
      <c r="AK99" s="46"/>
      <c r="AL99" s="46"/>
      <c r="AM99" s="46">
        <f t="shared" si="91"/>
        <v>0</v>
      </c>
      <c r="AN99" s="46"/>
      <c r="AO99" s="46"/>
      <c r="AP99" s="46"/>
      <c r="AQ99" s="46"/>
      <c r="AR99" s="46"/>
      <c r="AS99" s="46"/>
      <c r="AT99" s="46"/>
      <c r="AU99" s="46"/>
      <c r="AV99" s="46">
        <f t="shared" si="92"/>
        <v>0</v>
      </c>
      <c r="AW99" s="46"/>
      <c r="AX99" s="46"/>
      <c r="AY99" s="46"/>
      <c r="AZ99" s="46"/>
      <c r="BA99" s="46"/>
      <c r="BB99" s="46"/>
      <c r="BC99" s="46"/>
      <c r="BD99" s="46"/>
      <c r="BE99" s="46">
        <f t="shared" si="93"/>
        <v>0</v>
      </c>
      <c r="BF99" s="46"/>
      <c r="BG99" s="46"/>
      <c r="BH99" s="46"/>
      <c r="BI99" s="46"/>
      <c r="BJ99" s="46"/>
      <c r="BK99" s="46"/>
      <c r="BL99" s="46"/>
      <c r="BM99" s="46"/>
      <c r="BN99" s="46">
        <f t="shared" si="94"/>
        <v>0</v>
      </c>
      <c r="BO99" s="46"/>
      <c r="BP99" s="46"/>
      <c r="BQ99" s="46"/>
      <c r="BR99" s="46"/>
      <c r="BS99" s="46"/>
      <c r="BT99" s="46"/>
      <c r="BU99" s="46"/>
      <c r="BV99" s="46"/>
      <c r="BW99" s="46">
        <f t="shared" si="95"/>
        <v>0</v>
      </c>
      <c r="BX99" s="46"/>
      <c r="BY99" s="46">
        <f t="shared" si="159"/>
        <v>0</v>
      </c>
      <c r="BZ99" s="46"/>
    </row>
    <row r="100" spans="1:78" ht="15.75" hidden="1" outlineLevel="4" thickBot="1" x14ac:dyDescent="0.25">
      <c r="A100" s="41"/>
      <c r="B100" s="42">
        <f t="shared" si="158"/>
        <v>0</v>
      </c>
      <c r="C100" s="43"/>
      <c r="D100" s="43"/>
      <c r="E100" s="43"/>
      <c r="F100" s="43"/>
      <c r="G100" s="43">
        <f t="shared" si="113"/>
        <v>0</v>
      </c>
      <c r="H100" s="44" t="s">
        <v>89</v>
      </c>
      <c r="I100" s="45">
        <v>25</v>
      </c>
      <c r="J100" s="46">
        <v>13920000</v>
      </c>
      <c r="K100" s="46"/>
      <c r="L100" s="46"/>
      <c r="M100" s="46"/>
      <c r="N100" s="46"/>
      <c r="O100" s="46">
        <f t="shared" si="126"/>
        <v>13920000</v>
      </c>
      <c r="P100" s="47">
        <f t="shared" si="114"/>
        <v>13920000</v>
      </c>
      <c r="Q100" s="45">
        <v>25</v>
      </c>
      <c r="R100" s="46">
        <v>15000000</v>
      </c>
      <c r="S100" s="46"/>
      <c r="T100" s="46"/>
      <c r="U100" s="46"/>
      <c r="V100" s="46"/>
      <c r="W100" s="46">
        <f t="shared" si="127"/>
        <v>15000000</v>
      </c>
      <c r="X100" s="45"/>
      <c r="Y100" s="46"/>
      <c r="Z100" s="46"/>
      <c r="AA100" s="46"/>
      <c r="AB100" s="46"/>
      <c r="AC100" s="46"/>
      <c r="AD100" s="46">
        <f t="shared" si="90"/>
        <v>0</v>
      </c>
      <c r="AE100" s="46"/>
      <c r="AF100" s="46"/>
      <c r="AG100" s="46"/>
      <c r="AH100" s="46"/>
      <c r="AI100" s="46"/>
      <c r="AJ100" s="46"/>
      <c r="AK100" s="46"/>
      <c r="AL100" s="46"/>
      <c r="AM100" s="46">
        <f t="shared" si="91"/>
        <v>0</v>
      </c>
      <c r="AN100" s="46"/>
      <c r="AO100" s="46"/>
      <c r="AP100" s="46"/>
      <c r="AQ100" s="46"/>
      <c r="AR100" s="46"/>
      <c r="AS100" s="46"/>
      <c r="AT100" s="46"/>
      <c r="AU100" s="46"/>
      <c r="AV100" s="46">
        <f t="shared" si="92"/>
        <v>0</v>
      </c>
      <c r="AW100" s="46"/>
      <c r="AX100" s="46"/>
      <c r="AY100" s="46"/>
      <c r="AZ100" s="46"/>
      <c r="BA100" s="46"/>
      <c r="BB100" s="46"/>
      <c r="BC100" s="46"/>
      <c r="BD100" s="46"/>
      <c r="BE100" s="46">
        <f t="shared" si="93"/>
        <v>0</v>
      </c>
      <c r="BF100" s="46"/>
      <c r="BG100" s="46"/>
      <c r="BH100" s="46"/>
      <c r="BI100" s="46"/>
      <c r="BJ100" s="46"/>
      <c r="BK100" s="46"/>
      <c r="BL100" s="46"/>
      <c r="BM100" s="46"/>
      <c r="BN100" s="46">
        <f t="shared" si="94"/>
        <v>0</v>
      </c>
      <c r="BO100" s="46"/>
      <c r="BP100" s="46"/>
      <c r="BQ100" s="46"/>
      <c r="BR100" s="46"/>
      <c r="BS100" s="46"/>
      <c r="BT100" s="46"/>
      <c r="BU100" s="46"/>
      <c r="BV100" s="46"/>
      <c r="BW100" s="46">
        <f t="shared" si="95"/>
        <v>0</v>
      </c>
      <c r="BX100" s="46"/>
      <c r="BY100" s="46">
        <f t="shared" si="159"/>
        <v>0</v>
      </c>
      <c r="BZ100" s="46"/>
    </row>
    <row r="101" spans="1:78" ht="15.75" hidden="1" outlineLevel="4" thickBot="1" x14ac:dyDescent="0.25">
      <c r="A101" s="41"/>
      <c r="B101" s="42">
        <f t="shared" si="158"/>
        <v>0</v>
      </c>
      <c r="C101" s="43"/>
      <c r="D101" s="43"/>
      <c r="E101" s="43"/>
      <c r="F101" s="43"/>
      <c r="G101" s="43">
        <f t="shared" si="113"/>
        <v>0</v>
      </c>
      <c r="H101" s="44" t="s">
        <v>186</v>
      </c>
      <c r="I101" s="45">
        <v>0</v>
      </c>
      <c r="J101" s="46">
        <v>0</v>
      </c>
      <c r="K101" s="46"/>
      <c r="L101" s="46"/>
      <c r="M101" s="46"/>
      <c r="N101" s="46"/>
      <c r="O101" s="46">
        <f t="shared" si="126"/>
        <v>0</v>
      </c>
      <c r="P101" s="47">
        <f t="shared" si="114"/>
        <v>0</v>
      </c>
      <c r="Q101" s="45">
        <v>6000</v>
      </c>
      <c r="R101" s="46">
        <v>300000000</v>
      </c>
      <c r="S101" s="46"/>
      <c r="T101" s="46"/>
      <c r="U101" s="46"/>
      <c r="V101" s="46"/>
      <c r="W101" s="46">
        <f t="shared" si="127"/>
        <v>300000000</v>
      </c>
      <c r="X101" s="45"/>
      <c r="Y101" s="46"/>
      <c r="Z101" s="46"/>
      <c r="AA101" s="46"/>
      <c r="AB101" s="46"/>
      <c r="AC101" s="46"/>
      <c r="AD101" s="46">
        <f t="shared" si="90"/>
        <v>0</v>
      </c>
      <c r="AE101" s="46"/>
      <c r="AF101" s="46"/>
      <c r="AG101" s="46"/>
      <c r="AH101" s="46"/>
      <c r="AI101" s="46"/>
      <c r="AJ101" s="46"/>
      <c r="AK101" s="46"/>
      <c r="AL101" s="46"/>
      <c r="AM101" s="46">
        <f t="shared" si="91"/>
        <v>0</v>
      </c>
      <c r="AN101" s="46"/>
      <c r="AO101" s="46"/>
      <c r="AP101" s="46"/>
      <c r="AQ101" s="46"/>
      <c r="AR101" s="46"/>
      <c r="AS101" s="46"/>
      <c r="AT101" s="46"/>
      <c r="AU101" s="46"/>
      <c r="AV101" s="46">
        <f t="shared" si="92"/>
        <v>0</v>
      </c>
      <c r="AW101" s="46"/>
      <c r="AX101" s="46"/>
      <c r="AY101" s="46"/>
      <c r="AZ101" s="46"/>
      <c r="BA101" s="46"/>
      <c r="BB101" s="46"/>
      <c r="BC101" s="46"/>
      <c r="BD101" s="46"/>
      <c r="BE101" s="46">
        <f t="shared" si="93"/>
        <v>0</v>
      </c>
      <c r="BF101" s="46"/>
      <c r="BG101" s="46"/>
      <c r="BH101" s="46"/>
      <c r="BI101" s="46"/>
      <c r="BJ101" s="46"/>
      <c r="BK101" s="46"/>
      <c r="BL101" s="46"/>
      <c r="BM101" s="46"/>
      <c r="BN101" s="46">
        <f t="shared" si="94"/>
        <v>0</v>
      </c>
      <c r="BO101" s="46"/>
      <c r="BP101" s="46"/>
      <c r="BQ101" s="46"/>
      <c r="BR101" s="46"/>
      <c r="BS101" s="46"/>
      <c r="BT101" s="46"/>
      <c r="BU101" s="46"/>
      <c r="BV101" s="46"/>
      <c r="BW101" s="46">
        <f t="shared" si="95"/>
        <v>0</v>
      </c>
      <c r="BX101" s="46"/>
      <c r="BY101" s="46">
        <f t="shared" si="159"/>
        <v>0</v>
      </c>
      <c r="BZ101" s="46"/>
    </row>
    <row r="102" spans="1:78" ht="48" outlineLevel="3" collapsed="1" thickBot="1" x14ac:dyDescent="0.25">
      <c r="A102" s="33" t="s">
        <v>187</v>
      </c>
      <c r="B102" s="34">
        <f t="shared" si="158"/>
        <v>15</v>
      </c>
      <c r="C102" s="35" t="s">
        <v>188</v>
      </c>
      <c r="D102" s="48">
        <v>4061780000</v>
      </c>
      <c r="E102" s="48"/>
      <c r="F102" s="49"/>
      <c r="G102" s="48">
        <f t="shared" si="113"/>
        <v>4061780000</v>
      </c>
      <c r="H102" s="37"/>
      <c r="I102" s="38"/>
      <c r="J102" s="39">
        <f>SUM(J103:J112)</f>
        <v>3872000000</v>
      </c>
      <c r="K102" s="39">
        <f>SUM(K103:K112)</f>
        <v>0</v>
      </c>
      <c r="L102" s="39">
        <f>SUM(L103:L112)</f>
        <v>0</v>
      </c>
      <c r="M102" s="39">
        <f>SUM(M103:M112)</f>
        <v>0</v>
      </c>
      <c r="N102" s="39">
        <f>SUM(N103:N112)</f>
        <v>0</v>
      </c>
      <c r="O102" s="39">
        <f t="shared" si="126"/>
        <v>3872000000</v>
      </c>
      <c r="P102" s="40">
        <f t="shared" si="114"/>
        <v>-189780000</v>
      </c>
      <c r="Q102" s="38"/>
      <c r="R102" s="39">
        <f>SUM(R103:R112)</f>
        <v>3847500000</v>
      </c>
      <c r="S102" s="39">
        <f>SUM(S103:S112)</f>
        <v>0</v>
      </c>
      <c r="T102" s="39">
        <f>SUM(T103:T112)</f>
        <v>0</v>
      </c>
      <c r="U102" s="39">
        <f>SUM(U103:U112)</f>
        <v>0</v>
      </c>
      <c r="V102" s="39">
        <f>SUM(V103:V112)</f>
        <v>0</v>
      </c>
      <c r="W102" s="39">
        <f t="shared" si="127"/>
        <v>3847500000</v>
      </c>
      <c r="X102" s="38"/>
      <c r="Y102" s="39">
        <v>1263888000</v>
      </c>
      <c r="Z102" s="39"/>
      <c r="AA102" s="39">
        <f>SUM(AA103:AA112)</f>
        <v>0</v>
      </c>
      <c r="AB102" s="39">
        <f>SUM(AB103:AB112)</f>
        <v>0</v>
      </c>
      <c r="AC102" s="39">
        <f>SUM(AC103:AC112)</f>
        <v>0</v>
      </c>
      <c r="AD102" s="39">
        <f t="shared" si="90"/>
        <v>1263888000</v>
      </c>
      <c r="AE102" s="39">
        <f>1263888000+40000000</f>
        <v>1303888000</v>
      </c>
      <c r="AF102" s="39"/>
      <c r="AG102" s="39">
        <f>SUM(AG103:AG112)</f>
        <v>0</v>
      </c>
      <c r="AH102" s="39">
        <f>SUM(AH103:AH112)</f>
        <v>0</v>
      </c>
      <c r="AI102" s="39">
        <f>SUM(AI103:AI112)</f>
        <v>0</v>
      </c>
      <c r="AJ102" s="39">
        <v>200000000</v>
      </c>
      <c r="AK102" s="39">
        <v>40000000</v>
      </c>
      <c r="AL102" s="39">
        <f>120000000</f>
        <v>120000000</v>
      </c>
      <c r="AM102" s="39">
        <f t="shared" si="91"/>
        <v>1663888000</v>
      </c>
      <c r="AN102" s="39">
        <f>1263888000+40000000</f>
        <v>1303888000</v>
      </c>
      <c r="AO102" s="39"/>
      <c r="AP102" s="39">
        <f>SUM(AP103:AP112)</f>
        <v>0</v>
      </c>
      <c r="AQ102" s="39">
        <f>SUM(AQ103:AQ112)</f>
        <v>0</v>
      </c>
      <c r="AR102" s="39">
        <f>SUM(AR103:AR112)</f>
        <v>0</v>
      </c>
      <c r="AS102" s="39">
        <v>200000000</v>
      </c>
      <c r="AT102" s="39">
        <v>40000000</v>
      </c>
      <c r="AU102" s="39">
        <f>120000000</f>
        <v>120000000</v>
      </c>
      <c r="AV102" s="39">
        <f t="shared" si="92"/>
        <v>1663888000</v>
      </c>
      <c r="AW102" s="39">
        <f>1263888000+40000000+218000000</f>
        <v>1521888000</v>
      </c>
      <c r="AX102" s="39"/>
      <c r="AY102" s="39">
        <f>SUM(AY103:AY112)</f>
        <v>0</v>
      </c>
      <c r="AZ102" s="39">
        <f>SUM(AZ103:AZ112)</f>
        <v>0</v>
      </c>
      <c r="BA102" s="39">
        <f>SUM(BA103:BA112)</f>
        <v>0</v>
      </c>
      <c r="BB102" s="39">
        <v>200000000</v>
      </c>
      <c r="BC102" s="39">
        <v>40000000</v>
      </c>
      <c r="BD102" s="39">
        <f>120000000-60000000</f>
        <v>60000000</v>
      </c>
      <c r="BE102" s="39">
        <f t="shared" si="93"/>
        <v>1821888000</v>
      </c>
      <c r="BF102" s="39">
        <f>1263888000+40000000+218000000</f>
        <v>1521888000</v>
      </c>
      <c r="BG102" s="39"/>
      <c r="BH102" s="39">
        <f>SUM(BH103:BH112)</f>
        <v>0</v>
      </c>
      <c r="BI102" s="39">
        <f>SUM(BI103:BI112)</f>
        <v>0</v>
      </c>
      <c r="BJ102" s="39">
        <f>SUM(BJ103:BJ112)</f>
        <v>0</v>
      </c>
      <c r="BK102" s="39">
        <v>200000000</v>
      </c>
      <c r="BL102" s="39">
        <v>40000000</v>
      </c>
      <c r="BM102" s="39">
        <f>120000000-60000000</f>
        <v>60000000</v>
      </c>
      <c r="BN102" s="39">
        <f t="shared" si="94"/>
        <v>1821888000</v>
      </c>
      <c r="BO102" s="39">
        <f>1263888000+40000000+218000000+100000000</f>
        <v>1621888000</v>
      </c>
      <c r="BP102" s="39"/>
      <c r="BQ102" s="39">
        <f>SUM(BQ103:BQ112)</f>
        <v>0</v>
      </c>
      <c r="BR102" s="39">
        <f>SUM(BR103:BR112)</f>
        <v>0</v>
      </c>
      <c r="BS102" s="39">
        <f>SUM(BS103:BS112)</f>
        <v>0</v>
      </c>
      <c r="BT102" s="39">
        <v>200000000</v>
      </c>
      <c r="BU102" s="39">
        <v>40000000</v>
      </c>
      <c r="BV102" s="39">
        <f>120000000-60000000</f>
        <v>60000000</v>
      </c>
      <c r="BW102" s="39">
        <f t="shared" si="95"/>
        <v>1921888000</v>
      </c>
      <c r="BX102" s="39">
        <f>BW102</f>
        <v>1921888000</v>
      </c>
      <c r="BY102" s="39">
        <f t="shared" si="159"/>
        <v>0</v>
      </c>
      <c r="BZ102" s="39"/>
    </row>
    <row r="103" spans="1:78" ht="15.75" hidden="1" outlineLevel="4" thickBot="1" x14ac:dyDescent="0.25">
      <c r="A103" s="41"/>
      <c r="B103" s="42">
        <f t="shared" si="158"/>
        <v>0</v>
      </c>
      <c r="C103" s="43"/>
      <c r="D103" s="43"/>
      <c r="E103" s="43"/>
      <c r="F103" s="43"/>
      <c r="G103" s="43">
        <f t="shared" si="113"/>
        <v>0</v>
      </c>
      <c r="H103" s="44" t="s">
        <v>95</v>
      </c>
      <c r="I103" s="45">
        <v>9</v>
      </c>
      <c r="J103" s="46">
        <v>105260000</v>
      </c>
      <c r="K103" s="46"/>
      <c r="L103" s="46"/>
      <c r="M103" s="46"/>
      <c r="N103" s="46"/>
      <c r="O103" s="46">
        <f t="shared" si="126"/>
        <v>105260000</v>
      </c>
      <c r="P103" s="47">
        <f t="shared" si="114"/>
        <v>105260000</v>
      </c>
      <c r="Q103" s="45">
        <v>14</v>
      </c>
      <c r="R103" s="46">
        <f>150000000-20000000</f>
        <v>130000000</v>
      </c>
      <c r="S103" s="46"/>
      <c r="T103" s="46"/>
      <c r="U103" s="46"/>
      <c r="V103" s="46"/>
      <c r="W103" s="46">
        <f t="shared" si="127"/>
        <v>130000000</v>
      </c>
      <c r="X103" s="45"/>
      <c r="Y103" s="46"/>
      <c r="Z103" s="46"/>
      <c r="AA103" s="46"/>
      <c r="AB103" s="46"/>
      <c r="AC103" s="46"/>
      <c r="AD103" s="46">
        <f t="shared" si="90"/>
        <v>0</v>
      </c>
      <c r="AE103" s="46"/>
      <c r="AF103" s="46"/>
      <c r="AG103" s="46"/>
      <c r="AH103" s="46"/>
      <c r="AI103" s="46"/>
      <c r="AJ103" s="46"/>
      <c r="AK103" s="46"/>
      <c r="AL103" s="46"/>
      <c r="AM103" s="46">
        <f t="shared" si="91"/>
        <v>0</v>
      </c>
      <c r="AN103" s="46"/>
      <c r="AO103" s="46"/>
      <c r="AP103" s="46"/>
      <c r="AQ103" s="46"/>
      <c r="AR103" s="46"/>
      <c r="AS103" s="46"/>
      <c r="AT103" s="46"/>
      <c r="AU103" s="46"/>
      <c r="AV103" s="46">
        <f t="shared" si="92"/>
        <v>0</v>
      </c>
      <c r="AW103" s="46"/>
      <c r="AX103" s="46"/>
      <c r="AY103" s="46"/>
      <c r="AZ103" s="46"/>
      <c r="BA103" s="46"/>
      <c r="BB103" s="46"/>
      <c r="BC103" s="46"/>
      <c r="BD103" s="46"/>
      <c r="BE103" s="46">
        <f t="shared" si="93"/>
        <v>0</v>
      </c>
      <c r="BF103" s="46"/>
      <c r="BG103" s="46"/>
      <c r="BH103" s="46"/>
      <c r="BI103" s="46"/>
      <c r="BJ103" s="46"/>
      <c r="BK103" s="46"/>
      <c r="BL103" s="46"/>
      <c r="BM103" s="46"/>
      <c r="BN103" s="46">
        <f t="shared" si="94"/>
        <v>0</v>
      </c>
      <c r="BO103" s="46"/>
      <c r="BP103" s="46"/>
      <c r="BQ103" s="46"/>
      <c r="BR103" s="46"/>
      <c r="BS103" s="46"/>
      <c r="BT103" s="46"/>
      <c r="BU103" s="46"/>
      <c r="BV103" s="46"/>
      <c r="BW103" s="46">
        <f t="shared" si="95"/>
        <v>0</v>
      </c>
      <c r="BX103" s="46"/>
      <c r="BY103" s="46">
        <f t="shared" si="159"/>
        <v>0</v>
      </c>
      <c r="BZ103" s="46"/>
    </row>
    <row r="104" spans="1:78" ht="15.75" hidden="1" outlineLevel="4" thickBot="1" x14ac:dyDescent="0.25">
      <c r="A104" s="41"/>
      <c r="B104" s="42">
        <f t="shared" si="158"/>
        <v>0</v>
      </c>
      <c r="C104" s="43"/>
      <c r="D104" s="43"/>
      <c r="E104" s="43"/>
      <c r="F104" s="43"/>
      <c r="G104" s="43">
        <f t="shared" si="113"/>
        <v>0</v>
      </c>
      <c r="H104" s="44" t="s">
        <v>26</v>
      </c>
      <c r="I104" s="45">
        <v>1</v>
      </c>
      <c r="J104" s="46">
        <v>470000000</v>
      </c>
      <c r="K104" s="46"/>
      <c r="L104" s="46"/>
      <c r="M104" s="46"/>
      <c r="N104" s="46"/>
      <c r="O104" s="46">
        <f t="shared" si="126"/>
        <v>470000000</v>
      </c>
      <c r="P104" s="47">
        <f t="shared" si="114"/>
        <v>470000000</v>
      </c>
      <c r="Q104" s="45">
        <v>1</v>
      </c>
      <c r="R104" s="46">
        <v>500000000</v>
      </c>
      <c r="S104" s="46"/>
      <c r="T104" s="46"/>
      <c r="U104" s="46"/>
      <c r="V104" s="46"/>
      <c r="W104" s="46">
        <f t="shared" si="127"/>
        <v>500000000</v>
      </c>
      <c r="X104" s="45"/>
      <c r="Y104" s="46"/>
      <c r="Z104" s="46"/>
      <c r="AA104" s="46"/>
      <c r="AB104" s="46"/>
      <c r="AC104" s="46"/>
      <c r="AD104" s="46">
        <f t="shared" si="90"/>
        <v>0</v>
      </c>
      <c r="AE104" s="46"/>
      <c r="AF104" s="46"/>
      <c r="AG104" s="46"/>
      <c r="AH104" s="46"/>
      <c r="AI104" s="46"/>
      <c r="AJ104" s="46"/>
      <c r="AK104" s="46"/>
      <c r="AL104" s="46"/>
      <c r="AM104" s="46">
        <f t="shared" si="91"/>
        <v>0</v>
      </c>
      <c r="AN104" s="46"/>
      <c r="AO104" s="46"/>
      <c r="AP104" s="46"/>
      <c r="AQ104" s="46"/>
      <c r="AR104" s="46"/>
      <c r="AS104" s="46"/>
      <c r="AT104" s="46"/>
      <c r="AU104" s="46"/>
      <c r="AV104" s="46">
        <f t="shared" si="92"/>
        <v>0</v>
      </c>
      <c r="AW104" s="46"/>
      <c r="AX104" s="46"/>
      <c r="AY104" s="46"/>
      <c r="AZ104" s="46"/>
      <c r="BA104" s="46"/>
      <c r="BB104" s="46"/>
      <c r="BC104" s="46"/>
      <c r="BD104" s="46"/>
      <c r="BE104" s="46">
        <f t="shared" si="93"/>
        <v>0</v>
      </c>
      <c r="BF104" s="46"/>
      <c r="BG104" s="46"/>
      <c r="BH104" s="46"/>
      <c r="BI104" s="46"/>
      <c r="BJ104" s="46"/>
      <c r="BK104" s="46"/>
      <c r="BL104" s="46"/>
      <c r="BM104" s="46"/>
      <c r="BN104" s="46">
        <f t="shared" si="94"/>
        <v>0</v>
      </c>
      <c r="BO104" s="46"/>
      <c r="BP104" s="46"/>
      <c r="BQ104" s="46"/>
      <c r="BR104" s="46"/>
      <c r="BS104" s="46"/>
      <c r="BT104" s="46"/>
      <c r="BU104" s="46"/>
      <c r="BV104" s="46"/>
      <c r="BW104" s="46">
        <f t="shared" si="95"/>
        <v>0</v>
      </c>
      <c r="BX104" s="46"/>
      <c r="BY104" s="46">
        <f t="shared" si="159"/>
        <v>0</v>
      </c>
      <c r="BZ104" s="46"/>
    </row>
    <row r="105" spans="1:78" s="66" customFormat="1" ht="15.75" hidden="1" outlineLevel="4" thickBot="1" x14ac:dyDescent="0.25">
      <c r="A105" s="60"/>
      <c r="B105" s="61">
        <f t="shared" si="158"/>
        <v>0</v>
      </c>
      <c r="C105" s="62"/>
      <c r="D105" s="62"/>
      <c r="E105" s="62"/>
      <c r="F105" s="62"/>
      <c r="G105" s="62">
        <f t="shared" si="113"/>
        <v>0</v>
      </c>
      <c r="H105" s="63" t="s">
        <v>26</v>
      </c>
      <c r="I105" s="45">
        <v>0</v>
      </c>
      <c r="J105" s="46">
        <v>0</v>
      </c>
      <c r="K105" s="46"/>
      <c r="L105" s="46"/>
      <c r="M105" s="46"/>
      <c r="N105" s="46"/>
      <c r="O105" s="46">
        <f t="shared" si="126"/>
        <v>0</v>
      </c>
      <c r="P105" s="47">
        <f t="shared" si="114"/>
        <v>0</v>
      </c>
      <c r="Q105" s="45">
        <f>26-19</f>
        <v>7</v>
      </c>
      <c r="R105" s="46">
        <f>162500000-162500000+(7*35000000)</f>
        <v>245000000</v>
      </c>
      <c r="S105" s="46"/>
      <c r="T105" s="46"/>
      <c r="U105" s="46"/>
      <c r="V105" s="46"/>
      <c r="W105" s="46">
        <f t="shared" si="127"/>
        <v>245000000</v>
      </c>
      <c r="X105" s="45"/>
      <c r="Y105" s="46"/>
      <c r="Z105" s="46"/>
      <c r="AA105" s="46"/>
      <c r="AB105" s="46"/>
      <c r="AC105" s="46"/>
      <c r="AD105" s="46">
        <f t="shared" ref="AD105:AD168" si="179">SUM(Y105:AC105)</f>
        <v>0</v>
      </c>
      <c r="AE105" s="46"/>
      <c r="AF105" s="46"/>
      <c r="AG105" s="46"/>
      <c r="AH105" s="46"/>
      <c r="AI105" s="46"/>
      <c r="AJ105" s="46"/>
      <c r="AK105" s="46"/>
      <c r="AL105" s="46"/>
      <c r="AM105" s="46">
        <f t="shared" ref="AM105:AM168" si="180">SUM(AE105:AL105)</f>
        <v>0</v>
      </c>
      <c r="AN105" s="46"/>
      <c r="AO105" s="46"/>
      <c r="AP105" s="46"/>
      <c r="AQ105" s="46"/>
      <c r="AR105" s="46"/>
      <c r="AS105" s="46"/>
      <c r="AT105" s="46"/>
      <c r="AU105" s="46"/>
      <c r="AV105" s="46">
        <f t="shared" ref="AV105:AV168" si="181">SUM(AN105:AU105)</f>
        <v>0</v>
      </c>
      <c r="AW105" s="46"/>
      <c r="AX105" s="46"/>
      <c r="AY105" s="46"/>
      <c r="AZ105" s="46"/>
      <c r="BA105" s="46"/>
      <c r="BB105" s="46"/>
      <c r="BC105" s="46"/>
      <c r="BD105" s="46"/>
      <c r="BE105" s="46">
        <f t="shared" ref="BE105:BE168" si="182">SUM(AW105:BD105)</f>
        <v>0</v>
      </c>
      <c r="BF105" s="46"/>
      <c r="BG105" s="46"/>
      <c r="BH105" s="46"/>
      <c r="BI105" s="46"/>
      <c r="BJ105" s="46"/>
      <c r="BK105" s="46"/>
      <c r="BL105" s="46"/>
      <c r="BM105" s="46"/>
      <c r="BN105" s="46">
        <f t="shared" ref="BN105:BN168" si="183">SUM(BF105:BM105)</f>
        <v>0</v>
      </c>
      <c r="BO105" s="46"/>
      <c r="BP105" s="46"/>
      <c r="BQ105" s="46"/>
      <c r="BR105" s="46"/>
      <c r="BS105" s="46"/>
      <c r="BT105" s="46"/>
      <c r="BU105" s="46"/>
      <c r="BV105" s="46"/>
      <c r="BW105" s="46">
        <f t="shared" ref="BW105:BW168" si="184">SUM(BO105:BV105)</f>
        <v>0</v>
      </c>
      <c r="BX105" s="46"/>
      <c r="BY105" s="46">
        <f t="shared" si="159"/>
        <v>0</v>
      </c>
      <c r="BZ105" s="46"/>
    </row>
    <row r="106" spans="1:78" ht="15.75" hidden="1" outlineLevel="4" thickBot="1" x14ac:dyDescent="0.25">
      <c r="A106" s="41"/>
      <c r="B106" s="42">
        <f t="shared" si="158"/>
        <v>0</v>
      </c>
      <c r="C106" s="43"/>
      <c r="D106" s="43"/>
      <c r="E106" s="43"/>
      <c r="F106" s="43"/>
      <c r="G106" s="43">
        <f t="shared" si="113"/>
        <v>0</v>
      </c>
      <c r="H106" s="44" t="s">
        <v>26</v>
      </c>
      <c r="I106" s="45">
        <v>25</v>
      </c>
      <c r="J106" s="46">
        <v>254240000</v>
      </c>
      <c r="K106" s="46"/>
      <c r="L106" s="46"/>
      <c r="M106" s="46"/>
      <c r="N106" s="46"/>
      <c r="O106" s="46">
        <f t="shared" si="126"/>
        <v>254240000</v>
      </c>
      <c r="P106" s="47">
        <f t="shared" si="114"/>
        <v>254240000</v>
      </c>
      <c r="Q106" s="45">
        <v>15</v>
      </c>
      <c r="R106" s="46">
        <v>112500000</v>
      </c>
      <c r="S106" s="46"/>
      <c r="T106" s="46"/>
      <c r="U106" s="46"/>
      <c r="V106" s="46"/>
      <c r="W106" s="46">
        <f t="shared" si="127"/>
        <v>112500000</v>
      </c>
      <c r="X106" s="45"/>
      <c r="Y106" s="46"/>
      <c r="Z106" s="46"/>
      <c r="AA106" s="46"/>
      <c r="AB106" s="46"/>
      <c r="AC106" s="46"/>
      <c r="AD106" s="46">
        <f t="shared" si="179"/>
        <v>0</v>
      </c>
      <c r="AE106" s="46"/>
      <c r="AF106" s="46"/>
      <c r="AG106" s="46"/>
      <c r="AH106" s="46"/>
      <c r="AI106" s="46"/>
      <c r="AJ106" s="46"/>
      <c r="AK106" s="46"/>
      <c r="AL106" s="46"/>
      <c r="AM106" s="46">
        <f t="shared" si="180"/>
        <v>0</v>
      </c>
      <c r="AN106" s="46"/>
      <c r="AO106" s="46"/>
      <c r="AP106" s="46"/>
      <c r="AQ106" s="46"/>
      <c r="AR106" s="46"/>
      <c r="AS106" s="46"/>
      <c r="AT106" s="46"/>
      <c r="AU106" s="46"/>
      <c r="AV106" s="46">
        <f t="shared" si="181"/>
        <v>0</v>
      </c>
      <c r="AW106" s="46"/>
      <c r="AX106" s="46"/>
      <c r="AY106" s="46"/>
      <c r="AZ106" s="46"/>
      <c r="BA106" s="46"/>
      <c r="BB106" s="46"/>
      <c r="BC106" s="46"/>
      <c r="BD106" s="46"/>
      <c r="BE106" s="46">
        <f t="shared" si="182"/>
        <v>0</v>
      </c>
      <c r="BF106" s="46"/>
      <c r="BG106" s="46"/>
      <c r="BH106" s="46"/>
      <c r="BI106" s="46"/>
      <c r="BJ106" s="46"/>
      <c r="BK106" s="46"/>
      <c r="BL106" s="46"/>
      <c r="BM106" s="46"/>
      <c r="BN106" s="46">
        <f t="shared" si="183"/>
        <v>0</v>
      </c>
      <c r="BO106" s="46"/>
      <c r="BP106" s="46"/>
      <c r="BQ106" s="46"/>
      <c r="BR106" s="46"/>
      <c r="BS106" s="46"/>
      <c r="BT106" s="46"/>
      <c r="BU106" s="46"/>
      <c r="BV106" s="46"/>
      <c r="BW106" s="46">
        <f t="shared" si="184"/>
        <v>0</v>
      </c>
      <c r="BX106" s="46"/>
      <c r="BY106" s="46">
        <f t="shared" si="159"/>
        <v>0</v>
      </c>
      <c r="BZ106" s="46"/>
    </row>
    <row r="107" spans="1:78" ht="15.75" hidden="1" outlineLevel="4" thickBot="1" x14ac:dyDescent="0.25">
      <c r="A107" s="41"/>
      <c r="B107" s="42">
        <f t="shared" si="158"/>
        <v>0</v>
      </c>
      <c r="C107" s="43"/>
      <c r="D107" s="43"/>
      <c r="E107" s="43"/>
      <c r="F107" s="43"/>
      <c r="G107" s="43">
        <f t="shared" si="113"/>
        <v>0</v>
      </c>
      <c r="H107" s="44" t="s">
        <v>95</v>
      </c>
      <c r="I107" s="45">
        <v>4</v>
      </c>
      <c r="J107" s="46">
        <v>60000000</v>
      </c>
      <c r="K107" s="46"/>
      <c r="L107" s="46"/>
      <c r="M107" s="46"/>
      <c r="N107" s="46"/>
      <c r="O107" s="46">
        <f t="shared" si="126"/>
        <v>60000000</v>
      </c>
      <c r="P107" s="47">
        <f t="shared" si="114"/>
        <v>60000000</v>
      </c>
      <c r="Q107" s="45">
        <v>4</v>
      </c>
      <c r="R107" s="46">
        <v>60000000</v>
      </c>
      <c r="S107" s="46"/>
      <c r="T107" s="46"/>
      <c r="U107" s="46"/>
      <c r="V107" s="46"/>
      <c r="W107" s="46">
        <f t="shared" si="127"/>
        <v>60000000</v>
      </c>
      <c r="X107" s="45"/>
      <c r="Y107" s="46"/>
      <c r="Z107" s="46"/>
      <c r="AA107" s="46"/>
      <c r="AB107" s="46"/>
      <c r="AC107" s="46"/>
      <c r="AD107" s="46">
        <f t="shared" si="179"/>
        <v>0</v>
      </c>
      <c r="AE107" s="46"/>
      <c r="AF107" s="46"/>
      <c r="AG107" s="46"/>
      <c r="AH107" s="46"/>
      <c r="AI107" s="46"/>
      <c r="AJ107" s="46"/>
      <c r="AK107" s="46"/>
      <c r="AL107" s="46"/>
      <c r="AM107" s="46">
        <f t="shared" si="180"/>
        <v>0</v>
      </c>
      <c r="AN107" s="46"/>
      <c r="AO107" s="46"/>
      <c r="AP107" s="46"/>
      <c r="AQ107" s="46"/>
      <c r="AR107" s="46"/>
      <c r="AS107" s="46"/>
      <c r="AT107" s="46"/>
      <c r="AU107" s="46"/>
      <c r="AV107" s="46">
        <f t="shared" si="181"/>
        <v>0</v>
      </c>
      <c r="AW107" s="46"/>
      <c r="AX107" s="46"/>
      <c r="AY107" s="46"/>
      <c r="AZ107" s="46"/>
      <c r="BA107" s="46"/>
      <c r="BB107" s="46"/>
      <c r="BC107" s="46"/>
      <c r="BD107" s="46"/>
      <c r="BE107" s="46">
        <f t="shared" si="182"/>
        <v>0</v>
      </c>
      <c r="BF107" s="46"/>
      <c r="BG107" s="46"/>
      <c r="BH107" s="46"/>
      <c r="BI107" s="46"/>
      <c r="BJ107" s="46"/>
      <c r="BK107" s="46"/>
      <c r="BL107" s="46"/>
      <c r="BM107" s="46"/>
      <c r="BN107" s="46">
        <f t="shared" si="183"/>
        <v>0</v>
      </c>
      <c r="BO107" s="46"/>
      <c r="BP107" s="46"/>
      <c r="BQ107" s="46"/>
      <c r="BR107" s="46"/>
      <c r="BS107" s="46"/>
      <c r="BT107" s="46"/>
      <c r="BU107" s="46"/>
      <c r="BV107" s="46"/>
      <c r="BW107" s="46">
        <f t="shared" si="184"/>
        <v>0</v>
      </c>
      <c r="BX107" s="46"/>
      <c r="BY107" s="46">
        <f t="shared" si="159"/>
        <v>0</v>
      </c>
      <c r="BZ107" s="46"/>
    </row>
    <row r="108" spans="1:78" ht="15.75" hidden="1" outlineLevel="4" thickBot="1" x14ac:dyDescent="0.25">
      <c r="A108" s="41"/>
      <c r="B108" s="42">
        <f t="shared" si="158"/>
        <v>0</v>
      </c>
      <c r="C108" s="43"/>
      <c r="D108" s="43"/>
      <c r="E108" s="43"/>
      <c r="F108" s="43"/>
      <c r="G108" s="43">
        <f t="shared" si="113"/>
        <v>0</v>
      </c>
      <c r="H108" s="44" t="s">
        <v>26</v>
      </c>
      <c r="I108" s="45">
        <v>7</v>
      </c>
      <c r="J108" s="46">
        <v>183000000</v>
      </c>
      <c r="K108" s="46"/>
      <c r="L108" s="46"/>
      <c r="M108" s="46"/>
      <c r="N108" s="46"/>
      <c r="O108" s="46">
        <f t="shared" si="126"/>
        <v>183000000</v>
      </c>
      <c r="P108" s="47">
        <f t="shared" si="114"/>
        <v>183000000</v>
      </c>
      <c r="Q108" s="45">
        <v>3</v>
      </c>
      <c r="R108" s="46">
        <v>80000000</v>
      </c>
      <c r="S108" s="46"/>
      <c r="T108" s="46"/>
      <c r="U108" s="46"/>
      <c r="V108" s="46"/>
      <c r="W108" s="46">
        <f t="shared" si="127"/>
        <v>80000000</v>
      </c>
      <c r="X108" s="45"/>
      <c r="Y108" s="46"/>
      <c r="Z108" s="46"/>
      <c r="AA108" s="46"/>
      <c r="AB108" s="46"/>
      <c r="AC108" s="46"/>
      <c r="AD108" s="46">
        <f t="shared" si="179"/>
        <v>0</v>
      </c>
      <c r="AE108" s="46"/>
      <c r="AF108" s="46"/>
      <c r="AG108" s="46"/>
      <c r="AH108" s="46"/>
      <c r="AI108" s="46"/>
      <c r="AJ108" s="46"/>
      <c r="AK108" s="46"/>
      <c r="AL108" s="46"/>
      <c r="AM108" s="46">
        <f t="shared" si="180"/>
        <v>0</v>
      </c>
      <c r="AN108" s="46"/>
      <c r="AO108" s="46"/>
      <c r="AP108" s="46"/>
      <c r="AQ108" s="46"/>
      <c r="AR108" s="46"/>
      <c r="AS108" s="46"/>
      <c r="AT108" s="46"/>
      <c r="AU108" s="46"/>
      <c r="AV108" s="46">
        <f t="shared" si="181"/>
        <v>0</v>
      </c>
      <c r="AW108" s="46"/>
      <c r="AX108" s="46"/>
      <c r="AY108" s="46"/>
      <c r="AZ108" s="46"/>
      <c r="BA108" s="46"/>
      <c r="BB108" s="46"/>
      <c r="BC108" s="46"/>
      <c r="BD108" s="46"/>
      <c r="BE108" s="46">
        <f t="shared" si="182"/>
        <v>0</v>
      </c>
      <c r="BF108" s="46"/>
      <c r="BG108" s="46"/>
      <c r="BH108" s="46"/>
      <c r="BI108" s="46"/>
      <c r="BJ108" s="46"/>
      <c r="BK108" s="46"/>
      <c r="BL108" s="46"/>
      <c r="BM108" s="46"/>
      <c r="BN108" s="46">
        <f t="shared" si="183"/>
        <v>0</v>
      </c>
      <c r="BO108" s="46"/>
      <c r="BP108" s="46"/>
      <c r="BQ108" s="46"/>
      <c r="BR108" s="46"/>
      <c r="BS108" s="46"/>
      <c r="BT108" s="46"/>
      <c r="BU108" s="46"/>
      <c r="BV108" s="46"/>
      <c r="BW108" s="46">
        <f t="shared" si="184"/>
        <v>0</v>
      </c>
      <c r="BX108" s="46"/>
      <c r="BY108" s="46">
        <f t="shared" si="159"/>
        <v>0</v>
      </c>
      <c r="BZ108" s="46"/>
    </row>
    <row r="109" spans="1:78" ht="15.75" hidden="1" outlineLevel="4" thickBot="1" x14ac:dyDescent="0.25">
      <c r="A109" s="41"/>
      <c r="B109" s="42">
        <f t="shared" si="158"/>
        <v>0</v>
      </c>
      <c r="C109" s="43"/>
      <c r="D109" s="43"/>
      <c r="E109" s="43"/>
      <c r="F109" s="43"/>
      <c r="G109" s="43">
        <f t="shared" si="113"/>
        <v>0</v>
      </c>
      <c r="H109" s="44" t="s">
        <v>26</v>
      </c>
      <c r="I109" s="45">
        <v>0</v>
      </c>
      <c r="J109" s="46">
        <v>0</v>
      </c>
      <c r="K109" s="46"/>
      <c r="L109" s="46"/>
      <c r="M109" s="46"/>
      <c r="N109" s="46"/>
      <c r="O109" s="46">
        <f t="shared" si="126"/>
        <v>0</v>
      </c>
      <c r="P109" s="47">
        <f t="shared" si="114"/>
        <v>0</v>
      </c>
      <c r="Q109" s="45">
        <v>2</v>
      </c>
      <c r="R109" s="46">
        <v>40000000</v>
      </c>
      <c r="S109" s="46"/>
      <c r="T109" s="46"/>
      <c r="U109" s="46"/>
      <c r="V109" s="46"/>
      <c r="W109" s="46">
        <f t="shared" si="127"/>
        <v>40000000</v>
      </c>
      <c r="X109" s="45"/>
      <c r="Y109" s="46"/>
      <c r="Z109" s="46"/>
      <c r="AA109" s="46"/>
      <c r="AB109" s="46"/>
      <c r="AC109" s="46"/>
      <c r="AD109" s="46">
        <f t="shared" si="179"/>
        <v>0</v>
      </c>
      <c r="AE109" s="46"/>
      <c r="AF109" s="46"/>
      <c r="AG109" s="46"/>
      <c r="AH109" s="46"/>
      <c r="AI109" s="46"/>
      <c r="AJ109" s="46"/>
      <c r="AK109" s="46"/>
      <c r="AL109" s="46"/>
      <c r="AM109" s="46">
        <f t="shared" si="180"/>
        <v>0</v>
      </c>
      <c r="AN109" s="46"/>
      <c r="AO109" s="46"/>
      <c r="AP109" s="46"/>
      <c r="AQ109" s="46"/>
      <c r="AR109" s="46"/>
      <c r="AS109" s="46"/>
      <c r="AT109" s="46"/>
      <c r="AU109" s="46"/>
      <c r="AV109" s="46">
        <f t="shared" si="181"/>
        <v>0</v>
      </c>
      <c r="AW109" s="46"/>
      <c r="AX109" s="46"/>
      <c r="AY109" s="46"/>
      <c r="AZ109" s="46"/>
      <c r="BA109" s="46"/>
      <c r="BB109" s="46"/>
      <c r="BC109" s="46"/>
      <c r="BD109" s="46"/>
      <c r="BE109" s="46">
        <f t="shared" si="182"/>
        <v>0</v>
      </c>
      <c r="BF109" s="46"/>
      <c r="BG109" s="46"/>
      <c r="BH109" s="46"/>
      <c r="BI109" s="46"/>
      <c r="BJ109" s="46"/>
      <c r="BK109" s="46"/>
      <c r="BL109" s="46"/>
      <c r="BM109" s="46"/>
      <c r="BN109" s="46">
        <f t="shared" si="183"/>
        <v>0</v>
      </c>
      <c r="BO109" s="46"/>
      <c r="BP109" s="46"/>
      <c r="BQ109" s="46"/>
      <c r="BR109" s="46"/>
      <c r="BS109" s="46"/>
      <c r="BT109" s="46"/>
      <c r="BU109" s="46"/>
      <c r="BV109" s="46"/>
      <c r="BW109" s="46">
        <f t="shared" si="184"/>
        <v>0</v>
      </c>
      <c r="BX109" s="46"/>
      <c r="BY109" s="46">
        <f t="shared" si="159"/>
        <v>0</v>
      </c>
      <c r="BZ109" s="46"/>
    </row>
    <row r="110" spans="1:78" ht="15.75" hidden="1" outlineLevel="4" thickBot="1" x14ac:dyDescent="0.25">
      <c r="A110" s="41"/>
      <c r="B110" s="42">
        <f t="shared" si="158"/>
        <v>0</v>
      </c>
      <c r="C110" s="43"/>
      <c r="D110" s="43"/>
      <c r="E110" s="43"/>
      <c r="F110" s="43"/>
      <c r="G110" s="43">
        <f t="shared" si="113"/>
        <v>0</v>
      </c>
      <c r="H110" s="44" t="s">
        <v>26</v>
      </c>
      <c r="I110" s="45">
        <v>1</v>
      </c>
      <c r="J110" s="46">
        <v>199500000</v>
      </c>
      <c r="K110" s="46"/>
      <c r="L110" s="46"/>
      <c r="M110" s="46"/>
      <c r="N110" s="46"/>
      <c r="O110" s="46">
        <f t="shared" si="126"/>
        <v>199500000</v>
      </c>
      <c r="P110" s="47">
        <f t="shared" si="114"/>
        <v>199500000</v>
      </c>
      <c r="Q110" s="45">
        <v>0</v>
      </c>
      <c r="R110" s="46">
        <v>0</v>
      </c>
      <c r="S110" s="46"/>
      <c r="T110" s="46"/>
      <c r="U110" s="46"/>
      <c r="V110" s="46"/>
      <c r="W110" s="46">
        <f t="shared" si="127"/>
        <v>0</v>
      </c>
      <c r="X110" s="45">
        <v>0</v>
      </c>
      <c r="Y110" s="46">
        <v>0</v>
      </c>
      <c r="Z110" s="46"/>
      <c r="AA110" s="46"/>
      <c r="AB110" s="46"/>
      <c r="AC110" s="46"/>
      <c r="AD110" s="46">
        <f t="shared" si="179"/>
        <v>0</v>
      </c>
      <c r="AE110" s="46">
        <v>0</v>
      </c>
      <c r="AF110" s="46"/>
      <c r="AG110" s="46"/>
      <c r="AH110" s="46"/>
      <c r="AI110" s="46"/>
      <c r="AJ110" s="46"/>
      <c r="AK110" s="46"/>
      <c r="AL110" s="46"/>
      <c r="AM110" s="46">
        <f t="shared" si="180"/>
        <v>0</v>
      </c>
      <c r="AN110" s="46">
        <v>0</v>
      </c>
      <c r="AO110" s="46"/>
      <c r="AP110" s="46"/>
      <c r="AQ110" s="46"/>
      <c r="AR110" s="46"/>
      <c r="AS110" s="46"/>
      <c r="AT110" s="46"/>
      <c r="AU110" s="46"/>
      <c r="AV110" s="46">
        <f t="shared" si="181"/>
        <v>0</v>
      </c>
      <c r="AW110" s="46">
        <v>0</v>
      </c>
      <c r="AX110" s="46"/>
      <c r="AY110" s="46"/>
      <c r="AZ110" s="46"/>
      <c r="BA110" s="46"/>
      <c r="BB110" s="46"/>
      <c r="BC110" s="46"/>
      <c r="BD110" s="46"/>
      <c r="BE110" s="46">
        <f t="shared" si="182"/>
        <v>0</v>
      </c>
      <c r="BF110" s="46">
        <v>0</v>
      </c>
      <c r="BG110" s="46"/>
      <c r="BH110" s="46"/>
      <c r="BI110" s="46"/>
      <c r="BJ110" s="46"/>
      <c r="BK110" s="46"/>
      <c r="BL110" s="46"/>
      <c r="BM110" s="46"/>
      <c r="BN110" s="46">
        <f t="shared" si="183"/>
        <v>0</v>
      </c>
      <c r="BO110" s="46">
        <v>0</v>
      </c>
      <c r="BP110" s="46"/>
      <c r="BQ110" s="46"/>
      <c r="BR110" s="46"/>
      <c r="BS110" s="46"/>
      <c r="BT110" s="46"/>
      <c r="BU110" s="46"/>
      <c r="BV110" s="46"/>
      <c r="BW110" s="46">
        <f t="shared" si="184"/>
        <v>0</v>
      </c>
      <c r="BX110" s="46"/>
      <c r="BY110" s="46">
        <f t="shared" si="159"/>
        <v>0</v>
      </c>
      <c r="BZ110" s="46"/>
    </row>
    <row r="111" spans="1:78" ht="15.75" hidden="1" outlineLevel="4" thickBot="1" x14ac:dyDescent="0.25">
      <c r="A111" s="41"/>
      <c r="B111" s="42">
        <f t="shared" si="158"/>
        <v>0</v>
      </c>
      <c r="C111" s="43"/>
      <c r="D111" s="43"/>
      <c r="E111" s="43"/>
      <c r="F111" s="43"/>
      <c r="G111" s="43">
        <f t="shared" si="113"/>
        <v>0</v>
      </c>
      <c r="H111" s="44" t="s">
        <v>26</v>
      </c>
      <c r="I111" s="45">
        <v>1</v>
      </c>
      <c r="J111" s="46">
        <v>2600000000</v>
      </c>
      <c r="K111" s="46"/>
      <c r="L111" s="46"/>
      <c r="M111" s="46"/>
      <c r="N111" s="46"/>
      <c r="O111" s="46">
        <f t="shared" si="126"/>
        <v>2600000000</v>
      </c>
      <c r="P111" s="47">
        <f t="shared" si="114"/>
        <v>2600000000</v>
      </c>
      <c r="Q111" s="45">
        <v>1</v>
      </c>
      <c r="R111" s="46">
        <f>2600000000-20000000</f>
        <v>2580000000</v>
      </c>
      <c r="S111" s="46"/>
      <c r="T111" s="46"/>
      <c r="U111" s="46"/>
      <c r="V111" s="46"/>
      <c r="W111" s="46">
        <f t="shared" si="127"/>
        <v>2580000000</v>
      </c>
      <c r="X111" s="45"/>
      <c r="Y111" s="46"/>
      <c r="Z111" s="46"/>
      <c r="AA111" s="46"/>
      <c r="AB111" s="46"/>
      <c r="AC111" s="46"/>
      <c r="AD111" s="46">
        <f t="shared" si="179"/>
        <v>0</v>
      </c>
      <c r="AE111" s="46"/>
      <c r="AF111" s="46"/>
      <c r="AG111" s="46"/>
      <c r="AH111" s="46"/>
      <c r="AI111" s="46"/>
      <c r="AJ111" s="46"/>
      <c r="AK111" s="46"/>
      <c r="AL111" s="46"/>
      <c r="AM111" s="46">
        <f t="shared" si="180"/>
        <v>0</v>
      </c>
      <c r="AN111" s="46"/>
      <c r="AO111" s="46"/>
      <c r="AP111" s="46"/>
      <c r="AQ111" s="46"/>
      <c r="AR111" s="46"/>
      <c r="AS111" s="46"/>
      <c r="AT111" s="46"/>
      <c r="AU111" s="46"/>
      <c r="AV111" s="46">
        <f t="shared" si="181"/>
        <v>0</v>
      </c>
      <c r="AW111" s="46"/>
      <c r="AX111" s="46"/>
      <c r="AY111" s="46"/>
      <c r="AZ111" s="46"/>
      <c r="BA111" s="46"/>
      <c r="BB111" s="46"/>
      <c r="BC111" s="46"/>
      <c r="BD111" s="46"/>
      <c r="BE111" s="46">
        <f t="shared" si="182"/>
        <v>0</v>
      </c>
      <c r="BF111" s="46"/>
      <c r="BG111" s="46"/>
      <c r="BH111" s="46"/>
      <c r="BI111" s="46"/>
      <c r="BJ111" s="46"/>
      <c r="BK111" s="46"/>
      <c r="BL111" s="46"/>
      <c r="BM111" s="46"/>
      <c r="BN111" s="46">
        <f t="shared" si="183"/>
        <v>0</v>
      </c>
      <c r="BO111" s="46"/>
      <c r="BP111" s="46"/>
      <c r="BQ111" s="46"/>
      <c r="BR111" s="46"/>
      <c r="BS111" s="46"/>
      <c r="BT111" s="46"/>
      <c r="BU111" s="46"/>
      <c r="BV111" s="46"/>
      <c r="BW111" s="46">
        <f t="shared" si="184"/>
        <v>0</v>
      </c>
      <c r="BX111" s="46"/>
      <c r="BY111" s="46">
        <f t="shared" si="159"/>
        <v>0</v>
      </c>
      <c r="BZ111" s="46"/>
    </row>
    <row r="112" spans="1:78" ht="15.75" hidden="1" outlineLevel="4" thickBot="1" x14ac:dyDescent="0.25">
      <c r="A112" s="41"/>
      <c r="B112" s="42">
        <f t="shared" si="158"/>
        <v>0</v>
      </c>
      <c r="C112" s="43"/>
      <c r="D112" s="43"/>
      <c r="E112" s="43"/>
      <c r="F112" s="43"/>
      <c r="G112" s="43">
        <f t="shared" si="113"/>
        <v>0</v>
      </c>
      <c r="H112" s="44" t="s">
        <v>26</v>
      </c>
      <c r="I112" s="45">
        <v>0</v>
      </c>
      <c r="J112" s="46">
        <v>0</v>
      </c>
      <c r="K112" s="46"/>
      <c r="L112" s="46"/>
      <c r="M112" s="46"/>
      <c r="N112" s="46"/>
      <c r="O112" s="46">
        <f t="shared" si="126"/>
        <v>0</v>
      </c>
      <c r="P112" s="47">
        <f t="shared" si="114"/>
        <v>0</v>
      </c>
      <c r="Q112" s="45">
        <v>1</v>
      </c>
      <c r="R112" s="46">
        <v>100000000</v>
      </c>
      <c r="S112" s="46"/>
      <c r="T112" s="46"/>
      <c r="U112" s="46"/>
      <c r="V112" s="46"/>
      <c r="W112" s="46">
        <f t="shared" si="127"/>
        <v>100000000</v>
      </c>
      <c r="X112" s="45"/>
      <c r="Y112" s="46"/>
      <c r="Z112" s="46"/>
      <c r="AA112" s="46"/>
      <c r="AB112" s="46"/>
      <c r="AC112" s="46"/>
      <c r="AD112" s="46">
        <f t="shared" si="179"/>
        <v>0</v>
      </c>
      <c r="AE112" s="46"/>
      <c r="AF112" s="46"/>
      <c r="AG112" s="46"/>
      <c r="AH112" s="46"/>
      <c r="AI112" s="46"/>
      <c r="AJ112" s="46"/>
      <c r="AK112" s="46"/>
      <c r="AL112" s="46"/>
      <c r="AM112" s="46">
        <f t="shared" si="180"/>
        <v>0</v>
      </c>
      <c r="AN112" s="46"/>
      <c r="AO112" s="46"/>
      <c r="AP112" s="46"/>
      <c r="AQ112" s="46"/>
      <c r="AR112" s="46"/>
      <c r="AS112" s="46"/>
      <c r="AT112" s="46"/>
      <c r="AU112" s="46"/>
      <c r="AV112" s="46">
        <f t="shared" si="181"/>
        <v>0</v>
      </c>
      <c r="AW112" s="46"/>
      <c r="AX112" s="46"/>
      <c r="AY112" s="46"/>
      <c r="AZ112" s="46"/>
      <c r="BA112" s="46"/>
      <c r="BB112" s="46"/>
      <c r="BC112" s="46"/>
      <c r="BD112" s="46"/>
      <c r="BE112" s="46">
        <f t="shared" si="182"/>
        <v>0</v>
      </c>
      <c r="BF112" s="46"/>
      <c r="BG112" s="46"/>
      <c r="BH112" s="46"/>
      <c r="BI112" s="46"/>
      <c r="BJ112" s="46"/>
      <c r="BK112" s="46"/>
      <c r="BL112" s="46"/>
      <c r="BM112" s="46"/>
      <c r="BN112" s="46">
        <f t="shared" si="183"/>
        <v>0</v>
      </c>
      <c r="BO112" s="46"/>
      <c r="BP112" s="46"/>
      <c r="BQ112" s="46"/>
      <c r="BR112" s="46"/>
      <c r="BS112" s="46"/>
      <c r="BT112" s="46"/>
      <c r="BU112" s="46"/>
      <c r="BV112" s="46"/>
      <c r="BW112" s="46">
        <f t="shared" si="184"/>
        <v>0</v>
      </c>
      <c r="BX112" s="46"/>
      <c r="BY112" s="46">
        <f t="shared" si="159"/>
        <v>0</v>
      </c>
      <c r="BZ112" s="46"/>
    </row>
    <row r="113" spans="1:78" ht="48" outlineLevel="1" thickBot="1" x14ac:dyDescent="0.25">
      <c r="A113" s="20" t="s">
        <v>32</v>
      </c>
      <c r="B113" s="21">
        <f t="shared" si="158"/>
        <v>7</v>
      </c>
      <c r="C113" s="22" t="s">
        <v>33</v>
      </c>
      <c r="D113" s="23">
        <f>SUM(D114,D125,D132,D136,D152,D159,D162)</f>
        <v>12426988000</v>
      </c>
      <c r="E113" s="23">
        <f>SUM(E114,E125,E132,E136,E152,E159,E162)</f>
        <v>0</v>
      </c>
      <c r="F113" s="24"/>
      <c r="G113" s="23">
        <f t="shared" si="113"/>
        <v>12426988000</v>
      </c>
      <c r="H113" s="58"/>
      <c r="I113" s="25"/>
      <c r="J113" s="23">
        <f>SUM(J114,J125,J132,J136,J152,J159,J162)</f>
        <v>13561644000</v>
      </c>
      <c r="K113" s="23">
        <f>SUM(K114,K125,K132,K136,K152,K159,K162)</f>
        <v>0</v>
      </c>
      <c r="L113" s="23">
        <f>SUM(L114,L125,L132,L136,L152,L159,L162)</f>
        <v>0</v>
      </c>
      <c r="M113" s="23">
        <f>SUM(M114,M125,M132,M136,M152,M159,M162)</f>
        <v>0</v>
      </c>
      <c r="N113" s="23">
        <f>SUM(N114,N125,N132,N136,N152,N159,N162)</f>
        <v>0</v>
      </c>
      <c r="O113" s="23">
        <f t="shared" si="126"/>
        <v>13561644000</v>
      </c>
      <c r="P113" s="26">
        <f t="shared" si="114"/>
        <v>1134656000</v>
      </c>
      <c r="Q113" s="25"/>
      <c r="R113" s="23">
        <f>SUM(R114,R125,R132,R136,R152,R159,R162)</f>
        <v>13950370000</v>
      </c>
      <c r="S113" s="23">
        <f>SUM(S114,S125,S132,S136,S152,S159,S162)</f>
        <v>0</v>
      </c>
      <c r="T113" s="23">
        <f>SUM(T114,T125,T132,T136,T152,T159,T162)</f>
        <v>0</v>
      </c>
      <c r="U113" s="23">
        <f>SUM(U114,U125,U132,U136,U152,U159,U162)</f>
        <v>0</v>
      </c>
      <c r="V113" s="23">
        <f>SUM(V114,V125,V132,V136,V152,V159,V162)</f>
        <v>0</v>
      </c>
      <c r="W113" s="23">
        <f t="shared" si="127"/>
        <v>13950370000</v>
      </c>
      <c r="X113" s="25"/>
      <c r="Y113" s="23">
        <f>SUM(Y114,Y125,Y132,Y136,Y152,Y159,Y162)</f>
        <v>14740229200</v>
      </c>
      <c r="Z113" s="23">
        <f>SUM(Z114,Z125,Z132,Z136,Z152,Z159,Z162)</f>
        <v>0</v>
      </c>
      <c r="AA113" s="23">
        <f>SUM(AA114,AA125,AA132,AA136,AA152,AA159,AA162)</f>
        <v>0</v>
      </c>
      <c r="AB113" s="23">
        <f>SUM(AB114,AB125,AB132,AB136,AB152,AB159,AB162)</f>
        <v>0</v>
      </c>
      <c r="AC113" s="23">
        <f>SUM(AC114,AC125,AC132,AC136,AC152,AC159,AC162)</f>
        <v>0</v>
      </c>
      <c r="AD113" s="23">
        <f t="shared" si="179"/>
        <v>14740229200</v>
      </c>
      <c r="AE113" s="23">
        <f t="shared" ref="AE113:AL113" si="185">SUM(AE114,AE125,AE132,AE136,AE152,AE159,AE162)</f>
        <v>12707494000</v>
      </c>
      <c r="AF113" s="23">
        <f t="shared" si="185"/>
        <v>0</v>
      </c>
      <c r="AG113" s="23">
        <f t="shared" si="185"/>
        <v>0</v>
      </c>
      <c r="AH113" s="23">
        <f t="shared" si="185"/>
        <v>0</v>
      </c>
      <c r="AI113" s="23">
        <f t="shared" si="185"/>
        <v>0</v>
      </c>
      <c r="AJ113" s="23">
        <f t="shared" si="185"/>
        <v>0</v>
      </c>
      <c r="AK113" s="23">
        <f t="shared" si="185"/>
        <v>0</v>
      </c>
      <c r="AL113" s="23">
        <f t="shared" si="185"/>
        <v>0</v>
      </c>
      <c r="AM113" s="23">
        <f t="shared" si="180"/>
        <v>12707494000</v>
      </c>
      <c r="AN113" s="23">
        <f t="shared" ref="AN113:AU113" si="186">SUM(AN114,AN125,AN132,AN136,AN152,AN159,AN162)</f>
        <v>12707494000</v>
      </c>
      <c r="AO113" s="23">
        <f t="shared" si="186"/>
        <v>0</v>
      </c>
      <c r="AP113" s="23">
        <f t="shared" si="186"/>
        <v>0</v>
      </c>
      <c r="AQ113" s="23">
        <f t="shared" si="186"/>
        <v>0</v>
      </c>
      <c r="AR113" s="23">
        <f t="shared" si="186"/>
        <v>0</v>
      </c>
      <c r="AS113" s="23">
        <f t="shared" si="186"/>
        <v>0</v>
      </c>
      <c r="AT113" s="23">
        <f t="shared" si="186"/>
        <v>0</v>
      </c>
      <c r="AU113" s="23">
        <f t="shared" si="186"/>
        <v>0</v>
      </c>
      <c r="AV113" s="23">
        <f t="shared" si="181"/>
        <v>12707494000</v>
      </c>
      <c r="AW113" s="23">
        <f t="shared" ref="AW113:BD113" si="187">SUM(AW114,AW125,AW132,AW136,AW152,AW159,AW162)</f>
        <v>12539636000</v>
      </c>
      <c r="AX113" s="23">
        <f t="shared" si="187"/>
        <v>0</v>
      </c>
      <c r="AY113" s="23">
        <f t="shared" si="187"/>
        <v>0</v>
      </c>
      <c r="AZ113" s="23">
        <f t="shared" si="187"/>
        <v>0</v>
      </c>
      <c r="BA113" s="23">
        <f t="shared" si="187"/>
        <v>0</v>
      </c>
      <c r="BB113" s="23">
        <f t="shared" si="187"/>
        <v>0</v>
      </c>
      <c r="BC113" s="23">
        <f t="shared" si="187"/>
        <v>0</v>
      </c>
      <c r="BD113" s="23">
        <f t="shared" si="187"/>
        <v>25000000</v>
      </c>
      <c r="BE113" s="23">
        <f t="shared" si="182"/>
        <v>12564636000</v>
      </c>
      <c r="BF113" s="23">
        <f t="shared" ref="BF113:BM113" si="188">SUM(BF114,BF125,BF132,BF136,BF152,BF159,BF162)</f>
        <v>12539636000</v>
      </c>
      <c r="BG113" s="23">
        <f t="shared" si="188"/>
        <v>0</v>
      </c>
      <c r="BH113" s="23">
        <f t="shared" si="188"/>
        <v>0</v>
      </c>
      <c r="BI113" s="23">
        <f t="shared" si="188"/>
        <v>0</v>
      </c>
      <c r="BJ113" s="23">
        <f t="shared" si="188"/>
        <v>0</v>
      </c>
      <c r="BK113" s="23">
        <f t="shared" si="188"/>
        <v>0</v>
      </c>
      <c r="BL113" s="23">
        <f t="shared" si="188"/>
        <v>0</v>
      </c>
      <c r="BM113" s="23">
        <f t="shared" si="188"/>
        <v>25000000</v>
      </c>
      <c r="BN113" s="23">
        <f t="shared" si="183"/>
        <v>12564636000</v>
      </c>
      <c r="BO113" s="23">
        <f t="shared" ref="BO113:BV113" si="189">SUM(BO114,BO125,BO132,BO136,BO152,BO159,BO162)</f>
        <v>13383236000</v>
      </c>
      <c r="BP113" s="23">
        <f t="shared" si="189"/>
        <v>0</v>
      </c>
      <c r="BQ113" s="23">
        <f t="shared" si="189"/>
        <v>0</v>
      </c>
      <c r="BR113" s="23">
        <f t="shared" si="189"/>
        <v>0</v>
      </c>
      <c r="BS113" s="23">
        <f t="shared" si="189"/>
        <v>0</v>
      </c>
      <c r="BT113" s="23">
        <f t="shared" si="189"/>
        <v>0</v>
      </c>
      <c r="BU113" s="23">
        <f t="shared" si="189"/>
        <v>0</v>
      </c>
      <c r="BV113" s="23">
        <f t="shared" si="189"/>
        <v>25000000</v>
      </c>
      <c r="BW113" s="23">
        <f t="shared" si="184"/>
        <v>13408236000</v>
      </c>
      <c r="BX113" s="23">
        <f t="shared" ref="BX113" si="190">SUM(BX114,BX125,BX132,BX136,BX152,BX159,BX162)</f>
        <v>13408236000</v>
      </c>
      <c r="BY113" s="23">
        <f t="shared" si="159"/>
        <v>0</v>
      </c>
      <c r="BZ113" s="23"/>
    </row>
    <row r="114" spans="1:78" ht="32.25" outlineLevel="2" thickBot="1" x14ac:dyDescent="0.25">
      <c r="A114" s="27" t="s">
        <v>34</v>
      </c>
      <c r="B114" s="28">
        <f t="shared" si="158"/>
        <v>12</v>
      </c>
      <c r="C114" s="52" t="s">
        <v>35</v>
      </c>
      <c r="D114" s="29">
        <f>SUM(D115,D118,D120)</f>
        <v>32480000</v>
      </c>
      <c r="E114" s="29">
        <f>SUM(E115,E118,E120)</f>
        <v>0</v>
      </c>
      <c r="F114" s="30"/>
      <c r="G114" s="29">
        <f t="shared" si="113"/>
        <v>32480000</v>
      </c>
      <c r="H114" s="59"/>
      <c r="I114" s="31"/>
      <c r="J114" s="29">
        <f>SUM(J115,J118,J120)</f>
        <v>33350000</v>
      </c>
      <c r="K114" s="29">
        <f>SUM(K115,K118,K120)</f>
        <v>0</v>
      </c>
      <c r="L114" s="29">
        <f>SUM(L115,L118,L120)</f>
        <v>0</v>
      </c>
      <c r="M114" s="29">
        <f>SUM(M115,M118,M120)</f>
        <v>0</v>
      </c>
      <c r="N114" s="29">
        <f>SUM(N115,N118,N120)</f>
        <v>0</v>
      </c>
      <c r="O114" s="29">
        <f t="shared" si="126"/>
        <v>33350000</v>
      </c>
      <c r="P114" s="32">
        <f t="shared" si="114"/>
        <v>870000</v>
      </c>
      <c r="Q114" s="31"/>
      <c r="R114" s="29">
        <f>SUM(R115,R118,R120)</f>
        <v>25350000</v>
      </c>
      <c r="S114" s="29">
        <f>SUM(S115,S118,S120)</f>
        <v>0</v>
      </c>
      <c r="T114" s="29">
        <f>SUM(T115,T118,T120)</f>
        <v>0</v>
      </c>
      <c r="U114" s="29">
        <f>SUM(U115,U118,U120)</f>
        <v>0</v>
      </c>
      <c r="V114" s="29">
        <f>SUM(V115,V118,V120)</f>
        <v>0</v>
      </c>
      <c r="W114" s="29">
        <f t="shared" si="127"/>
        <v>25350000</v>
      </c>
      <c r="X114" s="31"/>
      <c r="Y114" s="29">
        <f>SUM(Y115,Y118,Y120)</f>
        <v>34350000</v>
      </c>
      <c r="Z114" s="29">
        <f>SUM(Z115,Z118,Z120)</f>
        <v>0</v>
      </c>
      <c r="AA114" s="29">
        <f>SUM(AA115,AA118,AA120)</f>
        <v>0</v>
      </c>
      <c r="AB114" s="29">
        <f>SUM(AB115,AB118,AB120)</f>
        <v>0</v>
      </c>
      <c r="AC114" s="29">
        <f>SUM(AC115,AC118,AC120)</f>
        <v>0</v>
      </c>
      <c r="AD114" s="29">
        <f t="shared" si="179"/>
        <v>34350000</v>
      </c>
      <c r="AE114" s="29">
        <f t="shared" ref="AE114:AL114" si="191">SUM(AE115,AE118,AE120)</f>
        <v>25650000</v>
      </c>
      <c r="AF114" s="29">
        <f t="shared" si="191"/>
        <v>0</v>
      </c>
      <c r="AG114" s="29">
        <f t="shared" si="191"/>
        <v>0</v>
      </c>
      <c r="AH114" s="29">
        <f t="shared" si="191"/>
        <v>0</v>
      </c>
      <c r="AI114" s="29">
        <f t="shared" si="191"/>
        <v>0</v>
      </c>
      <c r="AJ114" s="29">
        <f t="shared" si="191"/>
        <v>0</v>
      </c>
      <c r="AK114" s="29">
        <f t="shared" si="191"/>
        <v>0</v>
      </c>
      <c r="AL114" s="29">
        <f t="shared" si="191"/>
        <v>0</v>
      </c>
      <c r="AM114" s="29">
        <f t="shared" si="180"/>
        <v>25650000</v>
      </c>
      <c r="AN114" s="29">
        <f t="shared" ref="AN114:AU114" si="192">SUM(AN115,AN118,AN120)</f>
        <v>25650000</v>
      </c>
      <c r="AO114" s="29">
        <f t="shared" si="192"/>
        <v>0</v>
      </c>
      <c r="AP114" s="29">
        <f t="shared" si="192"/>
        <v>0</v>
      </c>
      <c r="AQ114" s="29">
        <f t="shared" si="192"/>
        <v>0</v>
      </c>
      <c r="AR114" s="29">
        <f t="shared" si="192"/>
        <v>0</v>
      </c>
      <c r="AS114" s="29">
        <f t="shared" si="192"/>
        <v>0</v>
      </c>
      <c r="AT114" s="29">
        <f t="shared" si="192"/>
        <v>0</v>
      </c>
      <c r="AU114" s="29">
        <f t="shared" si="192"/>
        <v>0</v>
      </c>
      <c r="AV114" s="29">
        <f t="shared" si="181"/>
        <v>25650000</v>
      </c>
      <c r="AW114" s="29">
        <f t="shared" ref="AW114:BD114" si="193">SUM(AW115,AW118,AW120)</f>
        <v>25650000</v>
      </c>
      <c r="AX114" s="29">
        <f t="shared" si="193"/>
        <v>0</v>
      </c>
      <c r="AY114" s="29">
        <f t="shared" si="193"/>
        <v>0</v>
      </c>
      <c r="AZ114" s="29">
        <f t="shared" si="193"/>
        <v>0</v>
      </c>
      <c r="BA114" s="29">
        <f t="shared" si="193"/>
        <v>0</v>
      </c>
      <c r="BB114" s="29">
        <f t="shared" si="193"/>
        <v>0</v>
      </c>
      <c r="BC114" s="29">
        <f t="shared" si="193"/>
        <v>0</v>
      </c>
      <c r="BD114" s="29">
        <f t="shared" si="193"/>
        <v>0</v>
      </c>
      <c r="BE114" s="29">
        <f t="shared" si="182"/>
        <v>25650000</v>
      </c>
      <c r="BF114" s="29">
        <f t="shared" ref="BF114:BM114" si="194">SUM(BF115,BF118,BF120)</f>
        <v>25650000</v>
      </c>
      <c r="BG114" s="29">
        <f t="shared" si="194"/>
        <v>0</v>
      </c>
      <c r="BH114" s="29">
        <f t="shared" si="194"/>
        <v>0</v>
      </c>
      <c r="BI114" s="29">
        <f t="shared" si="194"/>
        <v>0</v>
      </c>
      <c r="BJ114" s="29">
        <f t="shared" si="194"/>
        <v>0</v>
      </c>
      <c r="BK114" s="29">
        <f t="shared" si="194"/>
        <v>0</v>
      </c>
      <c r="BL114" s="29">
        <f t="shared" si="194"/>
        <v>0</v>
      </c>
      <c r="BM114" s="29">
        <f t="shared" si="194"/>
        <v>0</v>
      </c>
      <c r="BN114" s="29">
        <f t="shared" si="183"/>
        <v>25650000</v>
      </c>
      <c r="BO114" s="29">
        <f t="shared" ref="BO114:BV114" si="195">SUM(BO115,BO118,BO120)</f>
        <v>25650000</v>
      </c>
      <c r="BP114" s="29">
        <f t="shared" si="195"/>
        <v>0</v>
      </c>
      <c r="BQ114" s="29">
        <f t="shared" si="195"/>
        <v>0</v>
      </c>
      <c r="BR114" s="29">
        <f t="shared" si="195"/>
        <v>0</v>
      </c>
      <c r="BS114" s="29">
        <f t="shared" si="195"/>
        <v>0</v>
      </c>
      <c r="BT114" s="29">
        <f t="shared" si="195"/>
        <v>0</v>
      </c>
      <c r="BU114" s="29">
        <f t="shared" si="195"/>
        <v>0</v>
      </c>
      <c r="BV114" s="29">
        <f t="shared" si="195"/>
        <v>0</v>
      </c>
      <c r="BW114" s="29">
        <f t="shared" si="184"/>
        <v>25650000</v>
      </c>
      <c r="BX114" s="29">
        <f t="shared" ref="BX114" si="196">SUM(BX115,BX118,BX120)</f>
        <v>25650000</v>
      </c>
      <c r="BY114" s="29">
        <f t="shared" si="159"/>
        <v>0</v>
      </c>
      <c r="BZ114" s="29"/>
    </row>
    <row r="115" spans="1:78" ht="32.25" outlineLevel="3" collapsed="1" thickBot="1" x14ac:dyDescent="0.25">
      <c r="A115" s="33" t="s">
        <v>36</v>
      </c>
      <c r="B115" s="34">
        <f t="shared" si="158"/>
        <v>15</v>
      </c>
      <c r="C115" s="35" t="s">
        <v>37</v>
      </c>
      <c r="D115" s="48">
        <v>10620000</v>
      </c>
      <c r="E115" s="48"/>
      <c r="F115" s="49"/>
      <c r="G115" s="48">
        <f t="shared" si="113"/>
        <v>10620000</v>
      </c>
      <c r="H115" s="37"/>
      <c r="I115" s="38"/>
      <c r="J115" s="39">
        <f>SUM(J116:J117)</f>
        <v>10750000</v>
      </c>
      <c r="K115" s="39">
        <f>SUM(K116:K117)</f>
        <v>0</v>
      </c>
      <c r="L115" s="39">
        <f>SUM(L116:L117)</f>
        <v>0</v>
      </c>
      <c r="M115" s="39">
        <f>SUM(M116:M117)</f>
        <v>0</v>
      </c>
      <c r="N115" s="39">
        <f>SUM(N116:N117)</f>
        <v>0</v>
      </c>
      <c r="O115" s="39">
        <f t="shared" si="126"/>
        <v>10750000</v>
      </c>
      <c r="P115" s="40">
        <f t="shared" si="114"/>
        <v>130000</v>
      </c>
      <c r="Q115" s="38"/>
      <c r="R115" s="39">
        <f>SUM(R116:R117)</f>
        <v>2750000</v>
      </c>
      <c r="S115" s="39">
        <f>SUM(S116:S117)</f>
        <v>0</v>
      </c>
      <c r="T115" s="39">
        <f>SUM(T116:T117)</f>
        <v>0</v>
      </c>
      <c r="U115" s="39">
        <f>SUM(U116:U117)</f>
        <v>0</v>
      </c>
      <c r="V115" s="39">
        <f>SUM(V116:V117)</f>
        <v>0</v>
      </c>
      <c r="W115" s="39">
        <f t="shared" si="127"/>
        <v>2750000</v>
      </c>
      <c r="X115" s="38"/>
      <c r="Y115" s="39">
        <v>11000000</v>
      </c>
      <c r="Z115" s="39">
        <f>SUM(Z116:Z117)</f>
        <v>0</v>
      </c>
      <c r="AA115" s="39">
        <f>SUM(AA116:AA117)</f>
        <v>0</v>
      </c>
      <c r="AB115" s="39">
        <f>SUM(AB116:AB117)</f>
        <v>0</v>
      </c>
      <c r="AC115" s="39">
        <f>SUM(AC116:AC117)</f>
        <v>0</v>
      </c>
      <c r="AD115" s="39">
        <f t="shared" si="179"/>
        <v>11000000</v>
      </c>
      <c r="AE115" s="39">
        <v>2500000</v>
      </c>
      <c r="AF115" s="39">
        <f t="shared" ref="AF115:AL115" si="197">SUM(AF116:AF117)</f>
        <v>0</v>
      </c>
      <c r="AG115" s="39">
        <f t="shared" si="197"/>
        <v>0</v>
      </c>
      <c r="AH115" s="39">
        <f t="shared" si="197"/>
        <v>0</v>
      </c>
      <c r="AI115" s="39">
        <f t="shared" si="197"/>
        <v>0</v>
      </c>
      <c r="AJ115" s="39">
        <f t="shared" si="197"/>
        <v>0</v>
      </c>
      <c r="AK115" s="39">
        <f t="shared" si="197"/>
        <v>0</v>
      </c>
      <c r="AL115" s="39">
        <f t="shared" si="197"/>
        <v>0</v>
      </c>
      <c r="AM115" s="39">
        <f t="shared" si="180"/>
        <v>2500000</v>
      </c>
      <c r="AN115" s="39">
        <v>2500000</v>
      </c>
      <c r="AO115" s="39">
        <f t="shared" ref="AO115:AU115" si="198">SUM(AO116:AO117)</f>
        <v>0</v>
      </c>
      <c r="AP115" s="39">
        <f t="shared" si="198"/>
        <v>0</v>
      </c>
      <c r="AQ115" s="39">
        <f t="shared" si="198"/>
        <v>0</v>
      </c>
      <c r="AR115" s="39">
        <f t="shared" si="198"/>
        <v>0</v>
      </c>
      <c r="AS115" s="39">
        <f t="shared" si="198"/>
        <v>0</v>
      </c>
      <c r="AT115" s="39">
        <f t="shared" si="198"/>
        <v>0</v>
      </c>
      <c r="AU115" s="39">
        <f t="shared" si="198"/>
        <v>0</v>
      </c>
      <c r="AV115" s="39">
        <f t="shared" si="181"/>
        <v>2500000</v>
      </c>
      <c r="AW115" s="39">
        <v>2500000</v>
      </c>
      <c r="AX115" s="39">
        <f t="shared" ref="AX115:BD115" si="199">SUM(AX116:AX117)</f>
        <v>0</v>
      </c>
      <c r="AY115" s="39">
        <f t="shared" si="199"/>
        <v>0</v>
      </c>
      <c r="AZ115" s="39">
        <f t="shared" si="199"/>
        <v>0</v>
      </c>
      <c r="BA115" s="39">
        <f t="shared" si="199"/>
        <v>0</v>
      </c>
      <c r="BB115" s="39">
        <f t="shared" si="199"/>
        <v>0</v>
      </c>
      <c r="BC115" s="39">
        <f t="shared" si="199"/>
        <v>0</v>
      </c>
      <c r="BD115" s="39">
        <f t="shared" si="199"/>
        <v>0</v>
      </c>
      <c r="BE115" s="39">
        <f t="shared" si="182"/>
        <v>2500000</v>
      </c>
      <c r="BF115" s="39">
        <v>2500000</v>
      </c>
      <c r="BG115" s="39">
        <f t="shared" ref="BG115:BM115" si="200">SUM(BG116:BG117)</f>
        <v>0</v>
      </c>
      <c r="BH115" s="39">
        <f t="shared" si="200"/>
        <v>0</v>
      </c>
      <c r="BI115" s="39">
        <f t="shared" si="200"/>
        <v>0</v>
      </c>
      <c r="BJ115" s="39">
        <f t="shared" si="200"/>
        <v>0</v>
      </c>
      <c r="BK115" s="39">
        <f t="shared" si="200"/>
        <v>0</v>
      </c>
      <c r="BL115" s="39">
        <f t="shared" si="200"/>
        <v>0</v>
      </c>
      <c r="BM115" s="39">
        <f t="shared" si="200"/>
        <v>0</v>
      </c>
      <c r="BN115" s="39">
        <f t="shared" si="183"/>
        <v>2500000</v>
      </c>
      <c r="BO115" s="39">
        <v>2500000</v>
      </c>
      <c r="BP115" s="39">
        <f t="shared" ref="BP115:BV115" si="201">SUM(BP116:BP117)</f>
        <v>0</v>
      </c>
      <c r="BQ115" s="39">
        <f t="shared" si="201"/>
        <v>0</v>
      </c>
      <c r="BR115" s="39">
        <f t="shared" si="201"/>
        <v>0</v>
      </c>
      <c r="BS115" s="39">
        <f t="shared" si="201"/>
        <v>0</v>
      </c>
      <c r="BT115" s="39">
        <f t="shared" si="201"/>
        <v>0</v>
      </c>
      <c r="BU115" s="39">
        <f t="shared" si="201"/>
        <v>0</v>
      </c>
      <c r="BV115" s="39">
        <f t="shared" si="201"/>
        <v>0</v>
      </c>
      <c r="BW115" s="39">
        <f t="shared" si="184"/>
        <v>2500000</v>
      </c>
      <c r="BX115" s="39">
        <f>BW115</f>
        <v>2500000</v>
      </c>
      <c r="BY115" s="39">
        <f t="shared" si="159"/>
        <v>0</v>
      </c>
      <c r="BZ115" s="39"/>
    </row>
    <row r="116" spans="1:78" ht="15.75" hidden="1" outlineLevel="4" thickBot="1" x14ac:dyDescent="0.25">
      <c r="A116" s="41"/>
      <c r="B116" s="42">
        <f t="shared" si="158"/>
        <v>0</v>
      </c>
      <c r="C116" s="43"/>
      <c r="D116" s="43"/>
      <c r="E116" s="43"/>
      <c r="F116" s="43"/>
      <c r="G116" s="43">
        <f t="shared" si="113"/>
        <v>0</v>
      </c>
      <c r="H116" s="44" t="s">
        <v>30</v>
      </c>
      <c r="I116" s="45">
        <v>2</v>
      </c>
      <c r="J116" s="46">
        <v>2750000</v>
      </c>
      <c r="K116" s="46"/>
      <c r="L116" s="46"/>
      <c r="M116" s="46"/>
      <c r="N116" s="46"/>
      <c r="O116" s="46">
        <f t="shared" si="126"/>
        <v>2750000</v>
      </c>
      <c r="P116" s="47">
        <f t="shared" si="114"/>
        <v>2750000</v>
      </c>
      <c r="Q116" s="45">
        <v>2</v>
      </c>
      <c r="R116" s="46">
        <f>11000000-8250000</f>
        <v>2750000</v>
      </c>
      <c r="S116" s="46"/>
      <c r="T116" s="46"/>
      <c r="U116" s="46"/>
      <c r="V116" s="46"/>
      <c r="W116" s="46">
        <f t="shared" si="127"/>
        <v>2750000</v>
      </c>
      <c r="X116" s="45"/>
      <c r="Y116" s="46"/>
      <c r="Z116" s="46"/>
      <c r="AA116" s="46"/>
      <c r="AB116" s="46"/>
      <c r="AC116" s="46"/>
      <c r="AD116" s="46">
        <f t="shared" si="179"/>
        <v>0</v>
      </c>
      <c r="AE116" s="46"/>
      <c r="AF116" s="46"/>
      <c r="AG116" s="46"/>
      <c r="AH116" s="46"/>
      <c r="AI116" s="46"/>
      <c r="AJ116" s="46"/>
      <c r="AK116" s="46"/>
      <c r="AL116" s="46"/>
      <c r="AM116" s="46">
        <f t="shared" si="180"/>
        <v>0</v>
      </c>
      <c r="AN116" s="46"/>
      <c r="AO116" s="46"/>
      <c r="AP116" s="46"/>
      <c r="AQ116" s="46"/>
      <c r="AR116" s="46"/>
      <c r="AS116" s="46"/>
      <c r="AT116" s="46"/>
      <c r="AU116" s="46"/>
      <c r="AV116" s="46">
        <f t="shared" si="181"/>
        <v>0</v>
      </c>
      <c r="AW116" s="46"/>
      <c r="AX116" s="46"/>
      <c r="AY116" s="46"/>
      <c r="AZ116" s="46"/>
      <c r="BA116" s="46"/>
      <c r="BB116" s="46"/>
      <c r="BC116" s="46"/>
      <c r="BD116" s="46"/>
      <c r="BE116" s="46">
        <f t="shared" si="182"/>
        <v>0</v>
      </c>
      <c r="BF116" s="46"/>
      <c r="BG116" s="46"/>
      <c r="BH116" s="46"/>
      <c r="BI116" s="46"/>
      <c r="BJ116" s="46"/>
      <c r="BK116" s="46"/>
      <c r="BL116" s="46"/>
      <c r="BM116" s="46"/>
      <c r="BN116" s="46">
        <f t="shared" si="183"/>
        <v>0</v>
      </c>
      <c r="BO116" s="46"/>
      <c r="BP116" s="46"/>
      <c r="BQ116" s="46"/>
      <c r="BR116" s="46"/>
      <c r="BS116" s="46"/>
      <c r="BT116" s="46"/>
      <c r="BU116" s="46"/>
      <c r="BV116" s="46"/>
      <c r="BW116" s="46">
        <f t="shared" si="184"/>
        <v>0</v>
      </c>
      <c r="BX116" s="46"/>
      <c r="BY116" s="46">
        <f t="shared" si="159"/>
        <v>0</v>
      </c>
      <c r="BZ116" s="46"/>
    </row>
    <row r="117" spans="1:78" ht="15.75" hidden="1" outlineLevel="4" thickBot="1" x14ac:dyDescent="0.25">
      <c r="A117" s="41"/>
      <c r="B117" s="42">
        <f t="shared" si="158"/>
        <v>0</v>
      </c>
      <c r="C117" s="43"/>
      <c r="D117" s="43"/>
      <c r="E117" s="43"/>
      <c r="F117" s="43"/>
      <c r="G117" s="43">
        <f t="shared" si="113"/>
        <v>0</v>
      </c>
      <c r="H117" s="44" t="s">
        <v>30</v>
      </c>
      <c r="I117" s="45">
        <v>1</v>
      </c>
      <c r="J117" s="46">
        <v>8000000</v>
      </c>
      <c r="K117" s="46"/>
      <c r="M117" s="46"/>
      <c r="N117" s="46"/>
      <c r="O117" s="46">
        <f t="shared" si="126"/>
        <v>8000000</v>
      </c>
      <c r="P117" s="47">
        <f t="shared" si="114"/>
        <v>8000000</v>
      </c>
      <c r="Q117" s="45">
        <v>0</v>
      </c>
      <c r="R117" s="46">
        <v>0</v>
      </c>
      <c r="S117" s="46"/>
      <c r="T117" s="46"/>
      <c r="U117" s="46"/>
      <c r="V117" s="46"/>
      <c r="W117" s="46">
        <f t="shared" si="127"/>
        <v>0</v>
      </c>
      <c r="X117" s="45">
        <v>0</v>
      </c>
      <c r="Y117" s="46">
        <v>0</v>
      </c>
      <c r="Z117" s="46"/>
      <c r="AA117" s="46"/>
      <c r="AB117" s="46"/>
      <c r="AC117" s="46"/>
      <c r="AD117" s="46">
        <f t="shared" si="179"/>
        <v>0</v>
      </c>
      <c r="AE117" s="46">
        <v>0</v>
      </c>
      <c r="AF117" s="46"/>
      <c r="AG117" s="46"/>
      <c r="AH117" s="46"/>
      <c r="AI117" s="46"/>
      <c r="AJ117" s="46"/>
      <c r="AK117" s="46"/>
      <c r="AL117" s="46"/>
      <c r="AM117" s="46">
        <f t="shared" si="180"/>
        <v>0</v>
      </c>
      <c r="AN117" s="46">
        <v>0</v>
      </c>
      <c r="AO117" s="46"/>
      <c r="AP117" s="46"/>
      <c r="AQ117" s="46"/>
      <c r="AR117" s="46"/>
      <c r="AS117" s="46"/>
      <c r="AT117" s="46"/>
      <c r="AU117" s="46"/>
      <c r="AV117" s="46">
        <f t="shared" si="181"/>
        <v>0</v>
      </c>
      <c r="AW117" s="46">
        <v>0</v>
      </c>
      <c r="AX117" s="46"/>
      <c r="AY117" s="46"/>
      <c r="AZ117" s="46"/>
      <c r="BA117" s="46"/>
      <c r="BB117" s="46"/>
      <c r="BC117" s="46"/>
      <c r="BD117" s="46"/>
      <c r="BE117" s="46">
        <f t="shared" si="182"/>
        <v>0</v>
      </c>
      <c r="BF117" s="46">
        <v>0</v>
      </c>
      <c r="BG117" s="46"/>
      <c r="BH117" s="46"/>
      <c r="BI117" s="46"/>
      <c r="BJ117" s="46"/>
      <c r="BK117" s="46"/>
      <c r="BL117" s="46"/>
      <c r="BM117" s="46"/>
      <c r="BN117" s="46">
        <f t="shared" si="183"/>
        <v>0</v>
      </c>
      <c r="BO117" s="46">
        <v>0</v>
      </c>
      <c r="BP117" s="46"/>
      <c r="BQ117" s="46"/>
      <c r="BR117" s="46"/>
      <c r="BS117" s="46"/>
      <c r="BT117" s="46"/>
      <c r="BU117" s="46"/>
      <c r="BV117" s="46"/>
      <c r="BW117" s="46">
        <f t="shared" si="184"/>
        <v>0</v>
      </c>
      <c r="BX117" s="46"/>
      <c r="BY117" s="46">
        <f t="shared" si="159"/>
        <v>0</v>
      </c>
      <c r="BZ117" s="46"/>
    </row>
    <row r="118" spans="1:78" ht="32.25" outlineLevel="3" collapsed="1" thickBot="1" x14ac:dyDescent="0.25">
      <c r="A118" s="33" t="s">
        <v>38</v>
      </c>
      <c r="B118" s="34">
        <f t="shared" si="158"/>
        <v>15</v>
      </c>
      <c r="C118" s="35" t="s">
        <v>39</v>
      </c>
      <c r="D118" s="48">
        <v>1650000</v>
      </c>
      <c r="E118" s="48"/>
      <c r="F118" s="49"/>
      <c r="G118" s="48">
        <f t="shared" si="113"/>
        <v>1650000</v>
      </c>
      <c r="H118" s="37"/>
      <c r="I118" s="38"/>
      <c r="J118" s="39">
        <f>SUM(J119)</f>
        <v>1650000</v>
      </c>
      <c r="K118" s="39">
        <f>SUM(K119)</f>
        <v>0</v>
      </c>
      <c r="L118" s="39">
        <f>SUM(L119)</f>
        <v>0</v>
      </c>
      <c r="M118" s="39">
        <f>SUM(M119)</f>
        <v>0</v>
      </c>
      <c r="N118" s="39">
        <f>SUM(N119)</f>
        <v>0</v>
      </c>
      <c r="O118" s="39">
        <f t="shared" si="126"/>
        <v>1650000</v>
      </c>
      <c r="P118" s="40">
        <f t="shared" si="114"/>
        <v>0</v>
      </c>
      <c r="Q118" s="38"/>
      <c r="R118" s="39">
        <f>SUM(R119)</f>
        <v>1650000</v>
      </c>
      <c r="S118" s="39">
        <f>SUM(S119)</f>
        <v>0</v>
      </c>
      <c r="T118" s="39">
        <f>SUM(T119)</f>
        <v>0</v>
      </c>
      <c r="U118" s="39">
        <f>SUM(U119)</f>
        <v>0</v>
      </c>
      <c r="V118" s="39">
        <f>SUM(V119)</f>
        <v>0</v>
      </c>
      <c r="W118" s="39">
        <f t="shared" si="127"/>
        <v>1650000</v>
      </c>
      <c r="X118" s="38"/>
      <c r="Y118" s="39">
        <v>1700000</v>
      </c>
      <c r="Z118" s="39">
        <f>SUM(Z119)</f>
        <v>0</v>
      </c>
      <c r="AA118" s="39">
        <f>SUM(AA119)</f>
        <v>0</v>
      </c>
      <c r="AB118" s="39">
        <f>SUM(AB119)</f>
        <v>0</v>
      </c>
      <c r="AC118" s="39">
        <f>SUM(AC119)</f>
        <v>0</v>
      </c>
      <c r="AD118" s="39">
        <f t="shared" si="179"/>
        <v>1700000</v>
      </c>
      <c r="AE118" s="39">
        <v>1500000</v>
      </c>
      <c r="AF118" s="39">
        <f t="shared" ref="AF118:AL118" si="202">SUM(AF119)</f>
        <v>0</v>
      </c>
      <c r="AG118" s="39">
        <f t="shared" si="202"/>
        <v>0</v>
      </c>
      <c r="AH118" s="39">
        <f t="shared" si="202"/>
        <v>0</v>
      </c>
      <c r="AI118" s="39">
        <f t="shared" si="202"/>
        <v>0</v>
      </c>
      <c r="AJ118" s="39">
        <f t="shared" si="202"/>
        <v>0</v>
      </c>
      <c r="AK118" s="39">
        <f t="shared" si="202"/>
        <v>0</v>
      </c>
      <c r="AL118" s="39">
        <f t="shared" si="202"/>
        <v>0</v>
      </c>
      <c r="AM118" s="39">
        <f t="shared" si="180"/>
        <v>1500000</v>
      </c>
      <c r="AN118" s="39">
        <v>1500000</v>
      </c>
      <c r="AO118" s="39">
        <f t="shared" ref="AO118:AU118" si="203">SUM(AO119)</f>
        <v>0</v>
      </c>
      <c r="AP118" s="39">
        <f t="shared" si="203"/>
        <v>0</v>
      </c>
      <c r="AQ118" s="39">
        <f t="shared" si="203"/>
        <v>0</v>
      </c>
      <c r="AR118" s="39">
        <f t="shared" si="203"/>
        <v>0</v>
      </c>
      <c r="AS118" s="39">
        <f t="shared" si="203"/>
        <v>0</v>
      </c>
      <c r="AT118" s="39">
        <f t="shared" si="203"/>
        <v>0</v>
      </c>
      <c r="AU118" s="39">
        <f t="shared" si="203"/>
        <v>0</v>
      </c>
      <c r="AV118" s="39">
        <f t="shared" si="181"/>
        <v>1500000</v>
      </c>
      <c r="AW118" s="39">
        <v>1500000</v>
      </c>
      <c r="AX118" s="39">
        <f t="shared" ref="AX118:BD118" si="204">SUM(AX119)</f>
        <v>0</v>
      </c>
      <c r="AY118" s="39">
        <f t="shared" si="204"/>
        <v>0</v>
      </c>
      <c r="AZ118" s="39">
        <f t="shared" si="204"/>
        <v>0</v>
      </c>
      <c r="BA118" s="39">
        <f t="shared" si="204"/>
        <v>0</v>
      </c>
      <c r="BB118" s="39">
        <f t="shared" si="204"/>
        <v>0</v>
      </c>
      <c r="BC118" s="39">
        <f t="shared" si="204"/>
        <v>0</v>
      </c>
      <c r="BD118" s="39">
        <f t="shared" si="204"/>
        <v>0</v>
      </c>
      <c r="BE118" s="39">
        <f t="shared" si="182"/>
        <v>1500000</v>
      </c>
      <c r="BF118" s="39">
        <v>1500000</v>
      </c>
      <c r="BG118" s="39">
        <f t="shared" ref="BG118:BM118" si="205">SUM(BG119)</f>
        <v>0</v>
      </c>
      <c r="BH118" s="39">
        <f t="shared" si="205"/>
        <v>0</v>
      </c>
      <c r="BI118" s="39">
        <f t="shared" si="205"/>
        <v>0</v>
      </c>
      <c r="BJ118" s="39">
        <f t="shared" si="205"/>
        <v>0</v>
      </c>
      <c r="BK118" s="39">
        <f t="shared" si="205"/>
        <v>0</v>
      </c>
      <c r="BL118" s="39">
        <f t="shared" si="205"/>
        <v>0</v>
      </c>
      <c r="BM118" s="39">
        <f t="shared" si="205"/>
        <v>0</v>
      </c>
      <c r="BN118" s="39">
        <f t="shared" si="183"/>
        <v>1500000</v>
      </c>
      <c r="BO118" s="39">
        <v>1500000</v>
      </c>
      <c r="BP118" s="39">
        <f t="shared" ref="BP118:BV118" si="206">SUM(BP119)</f>
        <v>0</v>
      </c>
      <c r="BQ118" s="39">
        <f t="shared" si="206"/>
        <v>0</v>
      </c>
      <c r="BR118" s="39">
        <f t="shared" si="206"/>
        <v>0</v>
      </c>
      <c r="BS118" s="39">
        <f t="shared" si="206"/>
        <v>0</v>
      </c>
      <c r="BT118" s="39">
        <f t="shared" si="206"/>
        <v>0</v>
      </c>
      <c r="BU118" s="39">
        <f t="shared" si="206"/>
        <v>0</v>
      </c>
      <c r="BV118" s="39">
        <f t="shared" si="206"/>
        <v>0</v>
      </c>
      <c r="BW118" s="39">
        <f t="shared" si="184"/>
        <v>1500000</v>
      </c>
      <c r="BX118" s="39">
        <f>BW118</f>
        <v>1500000</v>
      </c>
      <c r="BY118" s="39">
        <f t="shared" si="159"/>
        <v>0</v>
      </c>
      <c r="BZ118" s="39"/>
    </row>
    <row r="119" spans="1:78" ht="15.75" hidden="1" outlineLevel="4" thickBot="1" x14ac:dyDescent="0.25">
      <c r="A119" s="41"/>
      <c r="B119" s="42">
        <f t="shared" si="158"/>
        <v>0</v>
      </c>
      <c r="C119" s="43"/>
      <c r="D119" s="43"/>
      <c r="E119" s="43"/>
      <c r="F119" s="43"/>
      <c r="G119" s="43">
        <f t="shared" ref="G119:G170" si="207">D119-E119</f>
        <v>0</v>
      </c>
      <c r="H119" s="44" t="s">
        <v>30</v>
      </c>
      <c r="I119" s="45">
        <v>2</v>
      </c>
      <c r="J119" s="46">
        <v>1650000</v>
      </c>
      <c r="K119" s="46"/>
      <c r="L119" s="46"/>
      <c r="M119" s="46"/>
      <c r="N119" s="46"/>
      <c r="O119" s="46">
        <f t="shared" si="126"/>
        <v>1650000</v>
      </c>
      <c r="P119" s="47">
        <f t="shared" ref="P119:P170" si="208">O119-D119</f>
        <v>1650000</v>
      </c>
      <c r="Q119" s="45">
        <v>2</v>
      </c>
      <c r="R119" s="46">
        <f>1700000-50000</f>
        <v>1650000</v>
      </c>
      <c r="S119" s="46"/>
      <c r="T119" s="46"/>
      <c r="U119" s="46"/>
      <c r="V119" s="46"/>
      <c r="W119" s="46">
        <f t="shared" si="127"/>
        <v>1650000</v>
      </c>
      <c r="X119" s="45"/>
      <c r="Y119" s="46"/>
      <c r="Z119" s="46"/>
      <c r="AA119" s="46"/>
      <c r="AB119" s="46"/>
      <c r="AC119" s="46"/>
      <c r="AD119" s="46">
        <f t="shared" si="179"/>
        <v>0</v>
      </c>
      <c r="AE119" s="46"/>
      <c r="AF119" s="46"/>
      <c r="AG119" s="46"/>
      <c r="AH119" s="46"/>
      <c r="AI119" s="46"/>
      <c r="AJ119" s="46"/>
      <c r="AK119" s="46"/>
      <c r="AL119" s="46"/>
      <c r="AM119" s="46">
        <f t="shared" si="180"/>
        <v>0</v>
      </c>
      <c r="AN119" s="46"/>
      <c r="AO119" s="46"/>
      <c r="AP119" s="46"/>
      <c r="AQ119" s="46"/>
      <c r="AR119" s="46"/>
      <c r="AS119" s="46"/>
      <c r="AT119" s="46"/>
      <c r="AU119" s="46"/>
      <c r="AV119" s="46">
        <f t="shared" si="181"/>
        <v>0</v>
      </c>
      <c r="AW119" s="46"/>
      <c r="AX119" s="46"/>
      <c r="AY119" s="46"/>
      <c r="AZ119" s="46"/>
      <c r="BA119" s="46"/>
      <c r="BB119" s="46"/>
      <c r="BC119" s="46"/>
      <c r="BD119" s="46"/>
      <c r="BE119" s="46">
        <f t="shared" si="182"/>
        <v>0</v>
      </c>
      <c r="BF119" s="46"/>
      <c r="BG119" s="46"/>
      <c r="BH119" s="46"/>
      <c r="BI119" s="46"/>
      <c r="BJ119" s="46"/>
      <c r="BK119" s="46"/>
      <c r="BL119" s="46"/>
      <c r="BM119" s="46"/>
      <c r="BN119" s="46">
        <f t="shared" si="183"/>
        <v>0</v>
      </c>
      <c r="BO119" s="46"/>
      <c r="BP119" s="46"/>
      <c r="BQ119" s="46"/>
      <c r="BR119" s="46"/>
      <c r="BS119" s="46"/>
      <c r="BT119" s="46"/>
      <c r="BU119" s="46"/>
      <c r="BV119" s="46"/>
      <c r="BW119" s="46">
        <f t="shared" si="184"/>
        <v>0</v>
      </c>
      <c r="BX119" s="46"/>
      <c r="BY119" s="46">
        <f t="shared" si="159"/>
        <v>0</v>
      </c>
      <c r="BZ119" s="46"/>
    </row>
    <row r="120" spans="1:78" ht="16.5" outlineLevel="3" collapsed="1" thickBot="1" x14ac:dyDescent="0.25">
      <c r="A120" s="33" t="s">
        <v>40</v>
      </c>
      <c r="B120" s="34">
        <f t="shared" si="158"/>
        <v>15</v>
      </c>
      <c r="C120" s="35" t="s">
        <v>41</v>
      </c>
      <c r="D120" s="48">
        <v>20210000</v>
      </c>
      <c r="E120" s="48"/>
      <c r="F120" s="49"/>
      <c r="G120" s="48">
        <f t="shared" si="207"/>
        <v>20210000</v>
      </c>
      <c r="H120" s="37"/>
      <c r="I120" s="38"/>
      <c r="J120" s="39">
        <f>SUM(J121:J124)</f>
        <v>20950000</v>
      </c>
      <c r="K120" s="39">
        <f>SUM(K121:K124)</f>
        <v>0</v>
      </c>
      <c r="L120" s="39">
        <f>SUM(L121:L124)</f>
        <v>0</v>
      </c>
      <c r="M120" s="39">
        <f>SUM(M121:M124)</f>
        <v>0</v>
      </c>
      <c r="N120" s="39">
        <f>SUM(N121:N124)</f>
        <v>0</v>
      </c>
      <c r="O120" s="39">
        <f t="shared" si="126"/>
        <v>20950000</v>
      </c>
      <c r="P120" s="40">
        <f t="shared" si="208"/>
        <v>740000</v>
      </c>
      <c r="Q120" s="38"/>
      <c r="R120" s="39">
        <f>SUM(R121:R124)</f>
        <v>20950000</v>
      </c>
      <c r="S120" s="39">
        <f>SUM(S121:S124)</f>
        <v>0</v>
      </c>
      <c r="T120" s="39">
        <f>SUM(T121:T124)</f>
        <v>0</v>
      </c>
      <c r="U120" s="39">
        <f>SUM(U121:U124)</f>
        <v>0</v>
      </c>
      <c r="V120" s="39">
        <f>SUM(V121:V124)</f>
        <v>0</v>
      </c>
      <c r="W120" s="39">
        <f t="shared" si="127"/>
        <v>20950000</v>
      </c>
      <c r="X120" s="38"/>
      <c r="Y120" s="39">
        <v>21650000</v>
      </c>
      <c r="Z120" s="39">
        <f>SUM(Z121:Z124)</f>
        <v>0</v>
      </c>
      <c r="AA120" s="39">
        <f>SUM(AA121:AA124)</f>
        <v>0</v>
      </c>
      <c r="AB120" s="39">
        <f>SUM(AB121:AB124)</f>
        <v>0</v>
      </c>
      <c r="AC120" s="39">
        <f>SUM(AC121:AC124)</f>
        <v>0</v>
      </c>
      <c r="AD120" s="39">
        <f t="shared" si="179"/>
        <v>21650000</v>
      </c>
      <c r="AE120" s="39">
        <v>21650000</v>
      </c>
      <c r="AF120" s="39">
        <f t="shared" ref="AF120:AL120" si="209">SUM(AF121:AF124)</f>
        <v>0</v>
      </c>
      <c r="AG120" s="39">
        <f t="shared" si="209"/>
        <v>0</v>
      </c>
      <c r="AH120" s="39">
        <f t="shared" si="209"/>
        <v>0</v>
      </c>
      <c r="AI120" s="39">
        <f t="shared" si="209"/>
        <v>0</v>
      </c>
      <c r="AJ120" s="39">
        <f t="shared" si="209"/>
        <v>0</v>
      </c>
      <c r="AK120" s="39">
        <f t="shared" si="209"/>
        <v>0</v>
      </c>
      <c r="AL120" s="39">
        <f t="shared" si="209"/>
        <v>0</v>
      </c>
      <c r="AM120" s="39">
        <f t="shared" si="180"/>
        <v>21650000</v>
      </c>
      <c r="AN120" s="39">
        <v>21650000</v>
      </c>
      <c r="AO120" s="39">
        <f t="shared" ref="AO120:AU120" si="210">SUM(AO121:AO124)</f>
        <v>0</v>
      </c>
      <c r="AP120" s="39">
        <f t="shared" si="210"/>
        <v>0</v>
      </c>
      <c r="AQ120" s="39">
        <f t="shared" si="210"/>
        <v>0</v>
      </c>
      <c r="AR120" s="39">
        <f t="shared" si="210"/>
        <v>0</v>
      </c>
      <c r="AS120" s="39">
        <f t="shared" si="210"/>
        <v>0</v>
      </c>
      <c r="AT120" s="39">
        <f t="shared" si="210"/>
        <v>0</v>
      </c>
      <c r="AU120" s="39">
        <f t="shared" si="210"/>
        <v>0</v>
      </c>
      <c r="AV120" s="39">
        <f t="shared" si="181"/>
        <v>21650000</v>
      </c>
      <c r="AW120" s="39">
        <v>21650000</v>
      </c>
      <c r="AX120" s="39">
        <f t="shared" ref="AX120:BD120" si="211">SUM(AX121:AX124)</f>
        <v>0</v>
      </c>
      <c r="AY120" s="39">
        <f t="shared" si="211"/>
        <v>0</v>
      </c>
      <c r="AZ120" s="39">
        <f t="shared" si="211"/>
        <v>0</v>
      </c>
      <c r="BA120" s="39">
        <f t="shared" si="211"/>
        <v>0</v>
      </c>
      <c r="BB120" s="39">
        <f t="shared" si="211"/>
        <v>0</v>
      </c>
      <c r="BC120" s="39">
        <f t="shared" si="211"/>
        <v>0</v>
      </c>
      <c r="BD120" s="39">
        <f t="shared" si="211"/>
        <v>0</v>
      </c>
      <c r="BE120" s="39">
        <f t="shared" si="182"/>
        <v>21650000</v>
      </c>
      <c r="BF120" s="39">
        <v>21650000</v>
      </c>
      <c r="BG120" s="39">
        <f t="shared" ref="BG120:BM120" si="212">SUM(BG121:BG124)</f>
        <v>0</v>
      </c>
      <c r="BH120" s="39">
        <f t="shared" si="212"/>
        <v>0</v>
      </c>
      <c r="BI120" s="39">
        <f t="shared" si="212"/>
        <v>0</v>
      </c>
      <c r="BJ120" s="39">
        <f t="shared" si="212"/>
        <v>0</v>
      </c>
      <c r="BK120" s="39">
        <f t="shared" si="212"/>
        <v>0</v>
      </c>
      <c r="BL120" s="39">
        <f t="shared" si="212"/>
        <v>0</v>
      </c>
      <c r="BM120" s="39">
        <f t="shared" si="212"/>
        <v>0</v>
      </c>
      <c r="BN120" s="39">
        <f t="shared" si="183"/>
        <v>21650000</v>
      </c>
      <c r="BO120" s="39">
        <v>21650000</v>
      </c>
      <c r="BP120" s="39">
        <f t="shared" ref="BP120:BV120" si="213">SUM(BP121:BP124)</f>
        <v>0</v>
      </c>
      <c r="BQ120" s="39">
        <f t="shared" si="213"/>
        <v>0</v>
      </c>
      <c r="BR120" s="39">
        <f t="shared" si="213"/>
        <v>0</v>
      </c>
      <c r="BS120" s="39">
        <f t="shared" si="213"/>
        <v>0</v>
      </c>
      <c r="BT120" s="39">
        <f t="shared" si="213"/>
        <v>0</v>
      </c>
      <c r="BU120" s="39">
        <f t="shared" si="213"/>
        <v>0</v>
      </c>
      <c r="BV120" s="39">
        <f t="shared" si="213"/>
        <v>0</v>
      </c>
      <c r="BW120" s="39">
        <f t="shared" si="184"/>
        <v>21650000</v>
      </c>
      <c r="BX120" s="39">
        <f>BW120</f>
        <v>21650000</v>
      </c>
      <c r="BY120" s="39">
        <f t="shared" si="159"/>
        <v>0</v>
      </c>
      <c r="BZ120" s="39"/>
    </row>
    <row r="121" spans="1:78" ht="15.75" hidden="1" outlineLevel="4" thickBot="1" x14ac:dyDescent="0.25">
      <c r="A121" s="41"/>
      <c r="B121" s="42">
        <f t="shared" si="158"/>
        <v>0</v>
      </c>
      <c r="C121" s="43"/>
      <c r="D121" s="43"/>
      <c r="E121" s="43"/>
      <c r="F121" s="43"/>
      <c r="G121" s="43">
        <f t="shared" si="207"/>
        <v>0</v>
      </c>
      <c r="H121" s="44" t="s">
        <v>30</v>
      </c>
      <c r="I121" s="45">
        <v>4</v>
      </c>
      <c r="J121" s="46">
        <v>1200000</v>
      </c>
      <c r="K121" s="46"/>
      <c r="L121" s="46"/>
      <c r="M121" s="46"/>
      <c r="N121" s="46"/>
      <c r="O121" s="46">
        <f t="shared" si="126"/>
        <v>1200000</v>
      </c>
      <c r="P121" s="47">
        <f t="shared" si="208"/>
        <v>1200000</v>
      </c>
      <c r="Q121" s="45">
        <v>4</v>
      </c>
      <c r="R121" s="46">
        <f>1250000-50000</f>
        <v>1200000</v>
      </c>
      <c r="S121" s="46"/>
      <c r="T121" s="46"/>
      <c r="U121" s="46"/>
      <c r="V121" s="46"/>
      <c r="W121" s="46">
        <f t="shared" si="127"/>
        <v>1200000</v>
      </c>
      <c r="X121" s="45"/>
      <c r="Y121" s="46"/>
      <c r="Z121" s="46"/>
      <c r="AA121" s="46"/>
      <c r="AB121" s="46"/>
      <c r="AC121" s="46"/>
      <c r="AD121" s="46">
        <f t="shared" si="179"/>
        <v>0</v>
      </c>
      <c r="AE121" s="46"/>
      <c r="AF121" s="46"/>
      <c r="AG121" s="46"/>
      <c r="AH121" s="46"/>
      <c r="AI121" s="46"/>
      <c r="AJ121" s="46"/>
      <c r="AK121" s="46"/>
      <c r="AL121" s="46"/>
      <c r="AM121" s="46">
        <f t="shared" si="180"/>
        <v>0</v>
      </c>
      <c r="AN121" s="46"/>
      <c r="AO121" s="46"/>
      <c r="AP121" s="46"/>
      <c r="AQ121" s="46"/>
      <c r="AR121" s="46"/>
      <c r="AS121" s="46"/>
      <c r="AT121" s="46"/>
      <c r="AU121" s="46"/>
      <c r="AV121" s="46">
        <f t="shared" si="181"/>
        <v>0</v>
      </c>
      <c r="AW121" s="46"/>
      <c r="AX121" s="46"/>
      <c r="AY121" s="46"/>
      <c r="AZ121" s="46"/>
      <c r="BA121" s="46"/>
      <c r="BB121" s="46"/>
      <c r="BC121" s="46"/>
      <c r="BD121" s="46"/>
      <c r="BE121" s="46">
        <f t="shared" si="182"/>
        <v>0</v>
      </c>
      <c r="BF121" s="46"/>
      <c r="BG121" s="46"/>
      <c r="BH121" s="46"/>
      <c r="BI121" s="46"/>
      <c r="BJ121" s="46"/>
      <c r="BK121" s="46"/>
      <c r="BL121" s="46"/>
      <c r="BM121" s="46"/>
      <c r="BN121" s="46">
        <f t="shared" si="183"/>
        <v>0</v>
      </c>
      <c r="BO121" s="46"/>
      <c r="BP121" s="46"/>
      <c r="BQ121" s="46"/>
      <c r="BR121" s="46"/>
      <c r="BS121" s="46"/>
      <c r="BT121" s="46"/>
      <c r="BU121" s="46"/>
      <c r="BV121" s="46"/>
      <c r="BW121" s="46">
        <f t="shared" si="184"/>
        <v>0</v>
      </c>
      <c r="BX121" s="46"/>
      <c r="BY121" s="46">
        <f t="shared" si="159"/>
        <v>0</v>
      </c>
      <c r="BZ121" s="46"/>
    </row>
    <row r="122" spans="1:78" ht="15.75" hidden="1" outlineLevel="4" thickBot="1" x14ac:dyDescent="0.25">
      <c r="A122" s="41"/>
      <c r="B122" s="42">
        <f t="shared" si="158"/>
        <v>0</v>
      </c>
      <c r="C122" s="43"/>
      <c r="D122" s="43"/>
      <c r="E122" s="43"/>
      <c r="F122" s="43"/>
      <c r="G122" s="43">
        <f t="shared" si="207"/>
        <v>0</v>
      </c>
      <c r="H122" s="44" t="s">
        <v>30</v>
      </c>
      <c r="I122" s="45">
        <v>2</v>
      </c>
      <c r="J122" s="46">
        <v>1750000</v>
      </c>
      <c r="K122" s="46"/>
      <c r="L122" s="46"/>
      <c r="M122" s="46"/>
      <c r="N122" s="46"/>
      <c r="O122" s="46">
        <f t="shared" si="126"/>
        <v>1750000</v>
      </c>
      <c r="P122" s="47">
        <f t="shared" si="208"/>
        <v>1750000</v>
      </c>
      <c r="Q122" s="45">
        <v>2</v>
      </c>
      <c r="R122" s="46">
        <f>1800000-50000</f>
        <v>1750000</v>
      </c>
      <c r="S122" s="46"/>
      <c r="T122" s="46"/>
      <c r="U122" s="46"/>
      <c r="V122" s="46"/>
      <c r="W122" s="46">
        <f t="shared" si="127"/>
        <v>1750000</v>
      </c>
      <c r="X122" s="45"/>
      <c r="Y122" s="46"/>
      <c r="Z122" s="46"/>
      <c r="AA122" s="46"/>
      <c r="AB122" s="46"/>
      <c r="AC122" s="46"/>
      <c r="AD122" s="46">
        <f t="shared" si="179"/>
        <v>0</v>
      </c>
      <c r="AE122" s="46"/>
      <c r="AF122" s="46"/>
      <c r="AG122" s="46"/>
      <c r="AH122" s="46"/>
      <c r="AI122" s="46"/>
      <c r="AJ122" s="46"/>
      <c r="AK122" s="46"/>
      <c r="AL122" s="46"/>
      <c r="AM122" s="46">
        <f t="shared" si="180"/>
        <v>0</v>
      </c>
      <c r="AN122" s="46"/>
      <c r="AO122" s="46"/>
      <c r="AP122" s="46"/>
      <c r="AQ122" s="46"/>
      <c r="AR122" s="46"/>
      <c r="AS122" s="46"/>
      <c r="AT122" s="46"/>
      <c r="AU122" s="46"/>
      <c r="AV122" s="46">
        <f t="shared" si="181"/>
        <v>0</v>
      </c>
      <c r="AW122" s="46"/>
      <c r="AX122" s="46"/>
      <c r="AY122" s="46"/>
      <c r="AZ122" s="46"/>
      <c r="BA122" s="46"/>
      <c r="BB122" s="46"/>
      <c r="BC122" s="46"/>
      <c r="BD122" s="46"/>
      <c r="BE122" s="46">
        <f t="shared" si="182"/>
        <v>0</v>
      </c>
      <c r="BF122" s="46"/>
      <c r="BG122" s="46"/>
      <c r="BH122" s="46"/>
      <c r="BI122" s="46"/>
      <c r="BJ122" s="46"/>
      <c r="BK122" s="46"/>
      <c r="BL122" s="46"/>
      <c r="BM122" s="46"/>
      <c r="BN122" s="46">
        <f t="shared" si="183"/>
        <v>0</v>
      </c>
      <c r="BO122" s="46"/>
      <c r="BP122" s="46"/>
      <c r="BQ122" s="46"/>
      <c r="BR122" s="46"/>
      <c r="BS122" s="46"/>
      <c r="BT122" s="46"/>
      <c r="BU122" s="46"/>
      <c r="BV122" s="46"/>
      <c r="BW122" s="46">
        <f t="shared" si="184"/>
        <v>0</v>
      </c>
      <c r="BX122" s="46"/>
      <c r="BY122" s="46">
        <f t="shared" si="159"/>
        <v>0</v>
      </c>
      <c r="BZ122" s="46"/>
    </row>
    <row r="123" spans="1:78" ht="15.75" hidden="1" outlineLevel="4" thickBot="1" x14ac:dyDescent="0.25">
      <c r="A123" s="41"/>
      <c r="B123" s="42">
        <f t="shared" si="158"/>
        <v>0</v>
      </c>
      <c r="C123" s="43"/>
      <c r="D123" s="43"/>
      <c r="E123" s="43"/>
      <c r="F123" s="43"/>
      <c r="G123" s="43">
        <f t="shared" si="207"/>
        <v>0</v>
      </c>
      <c r="H123" s="44" t="s">
        <v>42</v>
      </c>
      <c r="I123" s="45">
        <v>12</v>
      </c>
      <c r="J123" s="46">
        <v>15000000</v>
      </c>
      <c r="K123" s="46"/>
      <c r="L123" s="46"/>
      <c r="M123" s="46"/>
      <c r="N123" s="46"/>
      <c r="O123" s="46">
        <f t="shared" si="126"/>
        <v>15000000</v>
      </c>
      <c r="P123" s="47">
        <f t="shared" si="208"/>
        <v>15000000</v>
      </c>
      <c r="Q123" s="45">
        <v>12</v>
      </c>
      <c r="R123" s="46">
        <f>15500000-500000</f>
        <v>15000000</v>
      </c>
      <c r="S123" s="46"/>
      <c r="T123" s="46"/>
      <c r="U123" s="46"/>
      <c r="V123" s="46"/>
      <c r="W123" s="46">
        <f t="shared" si="127"/>
        <v>15000000</v>
      </c>
      <c r="X123" s="45"/>
      <c r="Y123" s="46"/>
      <c r="Z123" s="46"/>
      <c r="AA123" s="46"/>
      <c r="AB123" s="46"/>
      <c r="AC123" s="46"/>
      <c r="AD123" s="46">
        <f t="shared" si="179"/>
        <v>0</v>
      </c>
      <c r="AE123" s="46"/>
      <c r="AF123" s="46"/>
      <c r="AG123" s="46"/>
      <c r="AH123" s="46"/>
      <c r="AI123" s="46"/>
      <c r="AJ123" s="46"/>
      <c r="AK123" s="46"/>
      <c r="AL123" s="46"/>
      <c r="AM123" s="46">
        <f t="shared" si="180"/>
        <v>0</v>
      </c>
      <c r="AN123" s="46"/>
      <c r="AO123" s="46"/>
      <c r="AP123" s="46"/>
      <c r="AQ123" s="46"/>
      <c r="AR123" s="46"/>
      <c r="AS123" s="46"/>
      <c r="AT123" s="46"/>
      <c r="AU123" s="46"/>
      <c r="AV123" s="46">
        <f t="shared" si="181"/>
        <v>0</v>
      </c>
      <c r="AW123" s="46"/>
      <c r="AX123" s="46"/>
      <c r="AY123" s="46"/>
      <c r="AZ123" s="46"/>
      <c r="BA123" s="46"/>
      <c r="BB123" s="46"/>
      <c r="BC123" s="46"/>
      <c r="BD123" s="46"/>
      <c r="BE123" s="46">
        <f t="shared" si="182"/>
        <v>0</v>
      </c>
      <c r="BF123" s="46"/>
      <c r="BG123" s="46"/>
      <c r="BH123" s="46"/>
      <c r="BI123" s="46"/>
      <c r="BJ123" s="46"/>
      <c r="BK123" s="46"/>
      <c r="BL123" s="46"/>
      <c r="BM123" s="46"/>
      <c r="BN123" s="46">
        <f t="shared" si="183"/>
        <v>0</v>
      </c>
      <c r="BO123" s="46"/>
      <c r="BP123" s="46"/>
      <c r="BQ123" s="46"/>
      <c r="BR123" s="46"/>
      <c r="BS123" s="46"/>
      <c r="BT123" s="46"/>
      <c r="BU123" s="46"/>
      <c r="BV123" s="46"/>
      <c r="BW123" s="46">
        <f t="shared" si="184"/>
        <v>0</v>
      </c>
      <c r="BX123" s="46"/>
      <c r="BY123" s="46">
        <f t="shared" si="159"/>
        <v>0</v>
      </c>
      <c r="BZ123" s="46"/>
    </row>
    <row r="124" spans="1:78" ht="15.75" hidden="1" outlineLevel="4" thickBot="1" x14ac:dyDescent="0.25">
      <c r="A124" s="41"/>
      <c r="B124" s="42">
        <f t="shared" si="158"/>
        <v>0</v>
      </c>
      <c r="C124" s="43"/>
      <c r="D124" s="43"/>
      <c r="E124" s="43"/>
      <c r="F124" s="43"/>
      <c r="G124" s="43">
        <f t="shared" si="207"/>
        <v>0</v>
      </c>
      <c r="H124" s="44" t="s">
        <v>30</v>
      </c>
      <c r="I124" s="45">
        <v>5</v>
      </c>
      <c r="J124" s="46">
        <v>3000000</v>
      </c>
      <c r="K124" s="46"/>
      <c r="L124" s="46"/>
      <c r="M124" s="46"/>
      <c r="N124" s="46"/>
      <c r="O124" s="46">
        <f t="shared" si="126"/>
        <v>3000000</v>
      </c>
      <c r="P124" s="47">
        <f t="shared" si="208"/>
        <v>3000000</v>
      </c>
      <c r="Q124" s="45">
        <v>5</v>
      </c>
      <c r="R124" s="46">
        <f>3100000-100000</f>
        <v>3000000</v>
      </c>
      <c r="S124" s="46"/>
      <c r="T124" s="46"/>
      <c r="U124" s="46"/>
      <c r="V124" s="46"/>
      <c r="W124" s="46">
        <f t="shared" si="127"/>
        <v>3000000</v>
      </c>
      <c r="X124" s="45"/>
      <c r="Y124" s="46"/>
      <c r="Z124" s="46"/>
      <c r="AA124" s="46"/>
      <c r="AB124" s="46"/>
      <c r="AC124" s="46"/>
      <c r="AD124" s="46">
        <f t="shared" si="179"/>
        <v>0</v>
      </c>
      <c r="AE124" s="46"/>
      <c r="AF124" s="46"/>
      <c r="AG124" s="46"/>
      <c r="AH124" s="46"/>
      <c r="AI124" s="46"/>
      <c r="AJ124" s="46"/>
      <c r="AK124" s="46"/>
      <c r="AL124" s="46"/>
      <c r="AM124" s="46">
        <f t="shared" si="180"/>
        <v>0</v>
      </c>
      <c r="AN124" s="46"/>
      <c r="AO124" s="46"/>
      <c r="AP124" s="46"/>
      <c r="AQ124" s="46"/>
      <c r="AR124" s="46"/>
      <c r="AS124" s="46"/>
      <c r="AT124" s="46"/>
      <c r="AU124" s="46"/>
      <c r="AV124" s="46">
        <f t="shared" si="181"/>
        <v>0</v>
      </c>
      <c r="AW124" s="46"/>
      <c r="AX124" s="46"/>
      <c r="AY124" s="46"/>
      <c r="AZ124" s="46"/>
      <c r="BA124" s="46"/>
      <c r="BB124" s="46"/>
      <c r="BC124" s="46"/>
      <c r="BD124" s="46"/>
      <c r="BE124" s="46">
        <f t="shared" si="182"/>
        <v>0</v>
      </c>
      <c r="BF124" s="46"/>
      <c r="BG124" s="46"/>
      <c r="BH124" s="46"/>
      <c r="BI124" s="46"/>
      <c r="BJ124" s="46"/>
      <c r="BK124" s="46"/>
      <c r="BL124" s="46"/>
      <c r="BM124" s="46"/>
      <c r="BN124" s="46">
        <f t="shared" si="183"/>
        <v>0</v>
      </c>
      <c r="BO124" s="46"/>
      <c r="BP124" s="46"/>
      <c r="BQ124" s="46"/>
      <c r="BR124" s="46"/>
      <c r="BS124" s="46"/>
      <c r="BT124" s="46"/>
      <c r="BU124" s="46"/>
      <c r="BV124" s="46"/>
      <c r="BW124" s="46">
        <f t="shared" si="184"/>
        <v>0</v>
      </c>
      <c r="BX124" s="46"/>
      <c r="BY124" s="46">
        <f t="shared" si="159"/>
        <v>0</v>
      </c>
      <c r="BZ124" s="46"/>
    </row>
    <row r="125" spans="1:78" ht="16.5" outlineLevel="2" thickBot="1" x14ac:dyDescent="0.25">
      <c r="A125" s="27" t="s">
        <v>43</v>
      </c>
      <c r="B125" s="28">
        <f t="shared" si="158"/>
        <v>12</v>
      </c>
      <c r="C125" s="52" t="s">
        <v>44</v>
      </c>
      <c r="D125" s="29">
        <f>SUM(D126,D128,D130)</f>
        <v>9140278000</v>
      </c>
      <c r="E125" s="29">
        <f>SUM(E126,E128,E130)</f>
        <v>0</v>
      </c>
      <c r="F125" s="30"/>
      <c r="G125" s="29">
        <f t="shared" si="207"/>
        <v>9140278000</v>
      </c>
      <c r="H125" s="59"/>
      <c r="I125" s="31"/>
      <c r="J125" s="29">
        <f>SUM(J126,J128,J130)</f>
        <v>10242090000</v>
      </c>
      <c r="K125" s="29">
        <f>SUM(K126,K128,K130)</f>
        <v>0</v>
      </c>
      <c r="L125" s="29">
        <f>SUM(L126,L128,L130)</f>
        <v>0</v>
      </c>
      <c r="M125" s="29">
        <f>SUM(M126,M128,M130)</f>
        <v>0</v>
      </c>
      <c r="N125" s="29">
        <f>SUM(N126,N128,N130)</f>
        <v>0</v>
      </c>
      <c r="O125" s="29">
        <f t="shared" ref="O125:O170" si="214">SUM(J125:N125)</f>
        <v>10242090000</v>
      </c>
      <c r="P125" s="32">
        <f t="shared" si="208"/>
        <v>1101812000</v>
      </c>
      <c r="Q125" s="31"/>
      <c r="R125" s="29">
        <f>SUM(R126,R128,R130)</f>
        <v>10384797000</v>
      </c>
      <c r="S125" s="29">
        <f>SUM(S126,S128,S130)</f>
        <v>0</v>
      </c>
      <c r="T125" s="29">
        <f>SUM(T126,T128,T130)</f>
        <v>0</v>
      </c>
      <c r="U125" s="29">
        <f>SUM(U126,U128,U130)</f>
        <v>0</v>
      </c>
      <c r="V125" s="29">
        <f>SUM(V126,V128,V130)</f>
        <v>0</v>
      </c>
      <c r="W125" s="29">
        <f t="shared" ref="W125:W170" si="215">SUM(R125:V125)</f>
        <v>10384797000</v>
      </c>
      <c r="X125" s="31"/>
      <c r="Y125" s="29">
        <f>SUM(Y126,Y128,Y130)</f>
        <v>10404047000</v>
      </c>
      <c r="Z125" s="29">
        <f>SUM(Z126,Z128,Z130)</f>
        <v>0</v>
      </c>
      <c r="AA125" s="29">
        <f>SUM(AA126,AA128,AA130)</f>
        <v>0</v>
      </c>
      <c r="AB125" s="29">
        <f>SUM(AB126,AB128,AB130)</f>
        <v>0</v>
      </c>
      <c r="AC125" s="29">
        <f>SUM(AC126,AC128,AC130)</f>
        <v>0</v>
      </c>
      <c r="AD125" s="29">
        <f t="shared" si="179"/>
        <v>10404047000</v>
      </c>
      <c r="AE125" s="29">
        <f t="shared" ref="AE125:AL125" si="216">SUM(AE126,AE128,AE130)</f>
        <v>9134978000</v>
      </c>
      <c r="AF125" s="29">
        <f t="shared" si="216"/>
        <v>0</v>
      </c>
      <c r="AG125" s="29">
        <f t="shared" si="216"/>
        <v>0</v>
      </c>
      <c r="AH125" s="29">
        <f t="shared" si="216"/>
        <v>0</v>
      </c>
      <c r="AI125" s="29">
        <f t="shared" si="216"/>
        <v>0</v>
      </c>
      <c r="AJ125" s="29">
        <f t="shared" si="216"/>
        <v>0</v>
      </c>
      <c r="AK125" s="29">
        <f t="shared" si="216"/>
        <v>0</v>
      </c>
      <c r="AL125" s="29">
        <f t="shared" si="216"/>
        <v>0</v>
      </c>
      <c r="AM125" s="29">
        <f t="shared" si="180"/>
        <v>9134978000</v>
      </c>
      <c r="AN125" s="29">
        <f t="shared" ref="AN125:AU125" si="217">SUM(AN126,AN128,AN130)</f>
        <v>9134978000</v>
      </c>
      <c r="AO125" s="29">
        <f t="shared" si="217"/>
        <v>0</v>
      </c>
      <c r="AP125" s="29">
        <f t="shared" si="217"/>
        <v>0</v>
      </c>
      <c r="AQ125" s="29">
        <f t="shared" si="217"/>
        <v>0</v>
      </c>
      <c r="AR125" s="29">
        <f t="shared" si="217"/>
        <v>0</v>
      </c>
      <c r="AS125" s="29">
        <f t="shared" si="217"/>
        <v>0</v>
      </c>
      <c r="AT125" s="29">
        <f t="shared" si="217"/>
        <v>0</v>
      </c>
      <c r="AU125" s="29">
        <f t="shared" si="217"/>
        <v>0</v>
      </c>
      <c r="AV125" s="29">
        <f t="shared" si="181"/>
        <v>9134978000</v>
      </c>
      <c r="AW125" s="29">
        <f t="shared" ref="AW125:BD125" si="218">SUM(AW126,AW128,AW130)</f>
        <v>8929178000</v>
      </c>
      <c r="AX125" s="29">
        <f t="shared" si="218"/>
        <v>0</v>
      </c>
      <c r="AY125" s="29">
        <f t="shared" si="218"/>
        <v>0</v>
      </c>
      <c r="AZ125" s="29">
        <f t="shared" si="218"/>
        <v>0</v>
      </c>
      <c r="BA125" s="29">
        <f t="shared" si="218"/>
        <v>0</v>
      </c>
      <c r="BB125" s="29">
        <f t="shared" si="218"/>
        <v>0</v>
      </c>
      <c r="BC125" s="29">
        <f t="shared" si="218"/>
        <v>0</v>
      </c>
      <c r="BD125" s="29">
        <f t="shared" si="218"/>
        <v>0</v>
      </c>
      <c r="BE125" s="29">
        <f t="shared" si="182"/>
        <v>8929178000</v>
      </c>
      <c r="BF125" s="29">
        <f t="shared" ref="BF125:BM125" si="219">SUM(BF126,BF128,BF130)</f>
        <v>8929178000</v>
      </c>
      <c r="BG125" s="29">
        <f t="shared" si="219"/>
        <v>0</v>
      </c>
      <c r="BH125" s="29">
        <f t="shared" si="219"/>
        <v>0</v>
      </c>
      <c r="BI125" s="29">
        <f t="shared" si="219"/>
        <v>0</v>
      </c>
      <c r="BJ125" s="29">
        <f t="shared" si="219"/>
        <v>0</v>
      </c>
      <c r="BK125" s="29">
        <f t="shared" si="219"/>
        <v>0</v>
      </c>
      <c r="BL125" s="29">
        <f t="shared" si="219"/>
        <v>0</v>
      </c>
      <c r="BM125" s="29">
        <f t="shared" si="219"/>
        <v>0</v>
      </c>
      <c r="BN125" s="29">
        <f t="shared" si="183"/>
        <v>8929178000</v>
      </c>
      <c r="BO125" s="29">
        <f t="shared" ref="BO125:BV125" si="220">SUM(BO126,BO128,BO130)</f>
        <v>9854178000</v>
      </c>
      <c r="BP125" s="29">
        <f t="shared" si="220"/>
        <v>0</v>
      </c>
      <c r="BQ125" s="29">
        <f t="shared" si="220"/>
        <v>0</v>
      </c>
      <c r="BR125" s="29">
        <f t="shared" si="220"/>
        <v>0</v>
      </c>
      <c r="BS125" s="29">
        <f t="shared" si="220"/>
        <v>0</v>
      </c>
      <c r="BT125" s="29">
        <f t="shared" si="220"/>
        <v>0</v>
      </c>
      <c r="BU125" s="29">
        <f t="shared" si="220"/>
        <v>0</v>
      </c>
      <c r="BV125" s="29">
        <f t="shared" si="220"/>
        <v>0</v>
      </c>
      <c r="BW125" s="29">
        <f t="shared" si="184"/>
        <v>9854178000</v>
      </c>
      <c r="BX125" s="29">
        <f t="shared" ref="BX125" si="221">SUM(BX126,BX128,BX130)</f>
        <v>9854178000</v>
      </c>
      <c r="BY125" s="29">
        <f t="shared" si="159"/>
        <v>0</v>
      </c>
      <c r="BZ125" s="29"/>
    </row>
    <row r="126" spans="1:78" ht="16.5" outlineLevel="3" collapsed="1" thickBot="1" x14ac:dyDescent="0.25">
      <c r="A126" s="33" t="s">
        <v>45</v>
      </c>
      <c r="B126" s="34">
        <f t="shared" si="158"/>
        <v>15</v>
      </c>
      <c r="C126" s="35" t="s">
        <v>46</v>
      </c>
      <c r="D126" s="48">
        <v>9048828000</v>
      </c>
      <c r="E126" s="48"/>
      <c r="F126" s="49"/>
      <c r="G126" s="48">
        <f t="shared" si="207"/>
        <v>9048828000</v>
      </c>
      <c r="H126" s="37"/>
      <c r="I126" s="38"/>
      <c r="J126" s="39">
        <f>SUM(J127)</f>
        <v>10134440000</v>
      </c>
      <c r="K126" s="39">
        <f>SUM(K127)</f>
        <v>0</v>
      </c>
      <c r="L126" s="39">
        <f>SUM(L127)</f>
        <v>0</v>
      </c>
      <c r="M126" s="39">
        <f>SUM(M127)</f>
        <v>0</v>
      </c>
      <c r="N126" s="39">
        <f>SUM(N127)</f>
        <v>0</v>
      </c>
      <c r="O126" s="39">
        <f t="shared" si="214"/>
        <v>10134440000</v>
      </c>
      <c r="P126" s="40">
        <f t="shared" si="208"/>
        <v>1085612000</v>
      </c>
      <c r="Q126" s="38"/>
      <c r="R126" s="39">
        <f>SUM(R127)</f>
        <v>10293347000</v>
      </c>
      <c r="S126" s="39">
        <f>SUM(S127)</f>
        <v>0</v>
      </c>
      <c r="T126" s="39">
        <f>SUM(T127)</f>
        <v>0</v>
      </c>
      <c r="U126" s="39">
        <f>SUM(U127)</f>
        <v>0</v>
      </c>
      <c r="V126" s="39">
        <f>SUM(V127)</f>
        <v>0</v>
      </c>
      <c r="W126" s="39">
        <f t="shared" si="215"/>
        <v>10293347000</v>
      </c>
      <c r="X126" s="38"/>
      <c r="Y126" s="39">
        <f t="shared" ref="Y126:BD126" si="222">SUM(Y127)</f>
        <v>10293347000</v>
      </c>
      <c r="Z126" s="39">
        <f t="shared" si="222"/>
        <v>0</v>
      </c>
      <c r="AA126" s="39">
        <f t="shared" si="222"/>
        <v>0</v>
      </c>
      <c r="AB126" s="39">
        <f t="shared" si="222"/>
        <v>0</v>
      </c>
      <c r="AC126" s="39">
        <f t="shared" si="222"/>
        <v>0</v>
      </c>
      <c r="AD126" s="39">
        <f t="shared" si="179"/>
        <v>10293347000</v>
      </c>
      <c r="AE126" s="39">
        <f t="shared" si="222"/>
        <v>9024478000</v>
      </c>
      <c r="AF126" s="39">
        <f t="shared" si="222"/>
        <v>0</v>
      </c>
      <c r="AG126" s="39">
        <f t="shared" si="222"/>
        <v>0</v>
      </c>
      <c r="AH126" s="39">
        <f t="shared" si="222"/>
        <v>0</v>
      </c>
      <c r="AI126" s="39">
        <f t="shared" si="222"/>
        <v>0</v>
      </c>
      <c r="AJ126" s="39">
        <f t="shared" si="222"/>
        <v>0</v>
      </c>
      <c r="AK126" s="39">
        <f t="shared" si="222"/>
        <v>0</v>
      </c>
      <c r="AL126" s="39">
        <f t="shared" si="222"/>
        <v>0</v>
      </c>
      <c r="AM126" s="39">
        <f t="shared" si="180"/>
        <v>9024478000</v>
      </c>
      <c r="AN126" s="39">
        <f t="shared" si="222"/>
        <v>9024478000</v>
      </c>
      <c r="AO126" s="39">
        <f t="shared" si="222"/>
        <v>0</v>
      </c>
      <c r="AP126" s="39">
        <f t="shared" si="222"/>
        <v>0</v>
      </c>
      <c r="AQ126" s="39">
        <f t="shared" si="222"/>
        <v>0</v>
      </c>
      <c r="AR126" s="39">
        <f t="shared" si="222"/>
        <v>0</v>
      </c>
      <c r="AS126" s="39">
        <f t="shared" si="222"/>
        <v>0</v>
      </c>
      <c r="AT126" s="39">
        <f t="shared" si="222"/>
        <v>0</v>
      </c>
      <c r="AU126" s="39">
        <f t="shared" si="222"/>
        <v>0</v>
      </c>
      <c r="AV126" s="39">
        <f t="shared" si="181"/>
        <v>9024478000</v>
      </c>
      <c r="AW126" s="39">
        <f>SUM(AW127)-220800000+9000000</f>
        <v>8812678000</v>
      </c>
      <c r="AX126" s="39">
        <f t="shared" si="222"/>
        <v>0</v>
      </c>
      <c r="AY126" s="39">
        <f t="shared" si="222"/>
        <v>0</v>
      </c>
      <c r="AZ126" s="39">
        <f t="shared" si="222"/>
        <v>0</v>
      </c>
      <c r="BA126" s="39">
        <f t="shared" si="222"/>
        <v>0</v>
      </c>
      <c r="BB126" s="39">
        <f t="shared" si="222"/>
        <v>0</v>
      </c>
      <c r="BC126" s="39">
        <f t="shared" si="222"/>
        <v>0</v>
      </c>
      <c r="BD126" s="39">
        <f t="shared" si="222"/>
        <v>0</v>
      </c>
      <c r="BE126" s="39">
        <f t="shared" si="182"/>
        <v>8812678000</v>
      </c>
      <c r="BF126" s="39">
        <f>SUM(BF127)-220800000+9000000</f>
        <v>8812678000</v>
      </c>
      <c r="BG126" s="39">
        <f t="shared" ref="BG126:BM126" si="223">SUM(BG127)</f>
        <v>0</v>
      </c>
      <c r="BH126" s="39">
        <f t="shared" si="223"/>
        <v>0</v>
      </c>
      <c r="BI126" s="39">
        <f t="shared" si="223"/>
        <v>0</v>
      </c>
      <c r="BJ126" s="39">
        <f t="shared" si="223"/>
        <v>0</v>
      </c>
      <c r="BK126" s="39">
        <f t="shared" si="223"/>
        <v>0</v>
      </c>
      <c r="BL126" s="39">
        <f t="shared" si="223"/>
        <v>0</v>
      </c>
      <c r="BM126" s="39">
        <f t="shared" si="223"/>
        <v>0</v>
      </c>
      <c r="BN126" s="39">
        <f t="shared" si="183"/>
        <v>8812678000</v>
      </c>
      <c r="BO126" s="39">
        <f>SUM(BO127)-220800000+9000000+925000000</f>
        <v>9737678000</v>
      </c>
      <c r="BP126" s="39">
        <f t="shared" ref="BP126:BV126" si="224">SUM(BP127)</f>
        <v>0</v>
      </c>
      <c r="BQ126" s="39">
        <f t="shared" si="224"/>
        <v>0</v>
      </c>
      <c r="BR126" s="39">
        <f t="shared" si="224"/>
        <v>0</v>
      </c>
      <c r="BS126" s="39">
        <f t="shared" si="224"/>
        <v>0</v>
      </c>
      <c r="BT126" s="39">
        <f t="shared" si="224"/>
        <v>0</v>
      </c>
      <c r="BU126" s="39">
        <f t="shared" si="224"/>
        <v>0</v>
      </c>
      <c r="BV126" s="39">
        <f t="shared" si="224"/>
        <v>0</v>
      </c>
      <c r="BW126" s="39">
        <f t="shared" si="184"/>
        <v>9737678000</v>
      </c>
      <c r="BX126" s="39">
        <f>BW126</f>
        <v>9737678000</v>
      </c>
      <c r="BY126" s="39">
        <f t="shared" si="159"/>
        <v>0</v>
      </c>
      <c r="BZ126" s="39"/>
    </row>
    <row r="127" spans="1:78" ht="15.75" hidden="1" outlineLevel="4" thickBot="1" x14ac:dyDescent="0.25">
      <c r="A127" s="41"/>
      <c r="B127" s="42">
        <f t="shared" si="158"/>
        <v>0</v>
      </c>
      <c r="C127" s="43"/>
      <c r="D127" s="43"/>
      <c r="E127" s="43"/>
      <c r="F127" s="43"/>
      <c r="G127" s="43">
        <f t="shared" si="207"/>
        <v>0</v>
      </c>
      <c r="H127" s="44" t="s">
        <v>42</v>
      </c>
      <c r="I127" s="45">
        <v>12</v>
      </c>
      <c r="J127" s="46">
        <v>10134440000</v>
      </c>
      <c r="K127" s="46"/>
      <c r="L127" s="46"/>
      <c r="M127" s="46"/>
      <c r="N127" s="46"/>
      <c r="O127" s="46">
        <f t="shared" si="214"/>
        <v>10134440000</v>
      </c>
      <c r="P127" s="47">
        <f t="shared" si="208"/>
        <v>10134440000</v>
      </c>
      <c r="Q127" s="45">
        <v>14</v>
      </c>
      <c r="R127" s="46">
        <v>10293347000</v>
      </c>
      <c r="S127" s="46"/>
      <c r="T127" s="46"/>
      <c r="U127" s="46"/>
      <c r="V127" s="46"/>
      <c r="W127" s="46">
        <f t="shared" si="215"/>
        <v>10293347000</v>
      </c>
      <c r="X127" s="45">
        <v>14</v>
      </c>
      <c r="Y127" s="46">
        <v>10293347000</v>
      </c>
      <c r="Z127" s="46"/>
      <c r="AA127" s="46"/>
      <c r="AB127" s="46"/>
      <c r="AC127" s="46"/>
      <c r="AD127" s="46">
        <f t="shared" si="179"/>
        <v>10293347000</v>
      </c>
      <c r="AE127" s="46">
        <v>9024478000</v>
      </c>
      <c r="AF127" s="46"/>
      <c r="AG127" s="46"/>
      <c r="AH127" s="46"/>
      <c r="AI127" s="46"/>
      <c r="AJ127" s="46"/>
      <c r="AK127" s="46"/>
      <c r="AL127" s="46"/>
      <c r="AM127" s="46">
        <f t="shared" si="180"/>
        <v>9024478000</v>
      </c>
      <c r="AN127" s="46">
        <v>9024478000</v>
      </c>
      <c r="AO127" s="46"/>
      <c r="AP127" s="46"/>
      <c r="AQ127" s="46"/>
      <c r="AR127" s="46"/>
      <c r="AS127" s="46"/>
      <c r="AT127" s="46"/>
      <c r="AU127" s="46"/>
      <c r="AV127" s="46">
        <f t="shared" si="181"/>
        <v>9024478000</v>
      </c>
      <c r="AW127" s="46">
        <v>9024478000</v>
      </c>
      <c r="AX127" s="46"/>
      <c r="AY127" s="46"/>
      <c r="AZ127" s="46"/>
      <c r="BA127" s="46"/>
      <c r="BB127" s="46"/>
      <c r="BC127" s="46"/>
      <c r="BD127" s="46"/>
      <c r="BE127" s="46">
        <f t="shared" si="182"/>
        <v>9024478000</v>
      </c>
      <c r="BF127" s="46">
        <v>9024478000</v>
      </c>
      <c r="BG127" s="46"/>
      <c r="BH127" s="46"/>
      <c r="BI127" s="46"/>
      <c r="BJ127" s="46"/>
      <c r="BK127" s="46"/>
      <c r="BL127" s="46"/>
      <c r="BM127" s="46"/>
      <c r="BN127" s="46">
        <f t="shared" si="183"/>
        <v>9024478000</v>
      </c>
      <c r="BO127" s="46">
        <v>9024478000</v>
      </c>
      <c r="BP127" s="46"/>
      <c r="BQ127" s="46"/>
      <c r="BR127" s="46"/>
      <c r="BS127" s="46"/>
      <c r="BT127" s="46"/>
      <c r="BU127" s="46"/>
      <c r="BV127" s="46"/>
      <c r="BW127" s="46">
        <f t="shared" si="184"/>
        <v>9024478000</v>
      </c>
      <c r="BX127" s="46"/>
      <c r="BY127" s="46">
        <f t="shared" si="159"/>
        <v>-9024478000</v>
      </c>
      <c r="BZ127" s="46"/>
    </row>
    <row r="128" spans="1:78" ht="32.25" outlineLevel="3" collapsed="1" thickBot="1" x14ac:dyDescent="0.25">
      <c r="A128" s="33" t="s">
        <v>47</v>
      </c>
      <c r="B128" s="34">
        <f t="shared" si="158"/>
        <v>15</v>
      </c>
      <c r="C128" s="35" t="s">
        <v>48</v>
      </c>
      <c r="D128" s="48">
        <v>89800000</v>
      </c>
      <c r="E128" s="48"/>
      <c r="F128" s="49"/>
      <c r="G128" s="48">
        <f t="shared" si="207"/>
        <v>89800000</v>
      </c>
      <c r="H128" s="37"/>
      <c r="I128" s="38"/>
      <c r="J128" s="39">
        <f>SUM(J129)</f>
        <v>106000000</v>
      </c>
      <c r="K128" s="39">
        <f>SUM(K129)</f>
        <v>0</v>
      </c>
      <c r="L128" s="39">
        <f>SUM(L129)</f>
        <v>0</v>
      </c>
      <c r="M128" s="39">
        <f>SUM(M129)</f>
        <v>0</v>
      </c>
      <c r="N128" s="39">
        <f>SUM(N129)</f>
        <v>0</v>
      </c>
      <c r="O128" s="39">
        <f t="shared" si="214"/>
        <v>106000000</v>
      </c>
      <c r="P128" s="40">
        <f t="shared" si="208"/>
        <v>16200000</v>
      </c>
      <c r="Q128" s="38"/>
      <c r="R128" s="39">
        <f>SUM(R129)</f>
        <v>89800000</v>
      </c>
      <c r="S128" s="39">
        <f>SUM(S129)</f>
        <v>0</v>
      </c>
      <c r="T128" s="39">
        <f>SUM(T129)</f>
        <v>0</v>
      </c>
      <c r="U128" s="39">
        <f>SUM(U129)</f>
        <v>0</v>
      </c>
      <c r="V128" s="39">
        <f>SUM(V129)</f>
        <v>0</v>
      </c>
      <c r="W128" s="39">
        <f t="shared" si="215"/>
        <v>89800000</v>
      </c>
      <c r="X128" s="38"/>
      <c r="Y128" s="39">
        <v>109000000</v>
      </c>
      <c r="Z128" s="39">
        <f>SUM(Z129)</f>
        <v>0</v>
      </c>
      <c r="AA128" s="39">
        <f>SUM(AA129)</f>
        <v>0</v>
      </c>
      <c r="AB128" s="39">
        <f>SUM(AB129)</f>
        <v>0</v>
      </c>
      <c r="AC128" s="39">
        <f>SUM(AC129)</f>
        <v>0</v>
      </c>
      <c r="AD128" s="39">
        <f t="shared" si="179"/>
        <v>109000000</v>
      </c>
      <c r="AE128" s="39">
        <v>109000000</v>
      </c>
      <c r="AF128" s="39">
        <f t="shared" ref="AF128:AL128" si="225">SUM(AF129)</f>
        <v>0</v>
      </c>
      <c r="AG128" s="39">
        <f t="shared" si="225"/>
        <v>0</v>
      </c>
      <c r="AH128" s="39">
        <f t="shared" si="225"/>
        <v>0</v>
      </c>
      <c r="AI128" s="39">
        <f t="shared" si="225"/>
        <v>0</v>
      </c>
      <c r="AJ128" s="39">
        <f t="shared" si="225"/>
        <v>0</v>
      </c>
      <c r="AK128" s="39">
        <f t="shared" si="225"/>
        <v>0</v>
      </c>
      <c r="AL128" s="39">
        <f t="shared" si="225"/>
        <v>0</v>
      </c>
      <c r="AM128" s="39">
        <f t="shared" si="180"/>
        <v>109000000</v>
      </c>
      <c r="AN128" s="39">
        <v>109000000</v>
      </c>
      <c r="AO128" s="39">
        <f t="shared" ref="AO128:AU128" si="226">SUM(AO129)</f>
        <v>0</v>
      </c>
      <c r="AP128" s="39">
        <f t="shared" si="226"/>
        <v>0</v>
      </c>
      <c r="AQ128" s="39">
        <f t="shared" si="226"/>
        <v>0</v>
      </c>
      <c r="AR128" s="39">
        <f t="shared" si="226"/>
        <v>0</v>
      </c>
      <c r="AS128" s="39">
        <f t="shared" si="226"/>
        <v>0</v>
      </c>
      <c r="AT128" s="39">
        <f t="shared" si="226"/>
        <v>0</v>
      </c>
      <c r="AU128" s="39">
        <f t="shared" si="226"/>
        <v>0</v>
      </c>
      <c r="AV128" s="39">
        <f t="shared" si="181"/>
        <v>109000000</v>
      </c>
      <c r="AW128" s="39">
        <f>109000000+2400000+3600000</f>
        <v>115000000</v>
      </c>
      <c r="AX128" s="39">
        <f t="shared" ref="AX128:BD128" si="227">SUM(AX129)</f>
        <v>0</v>
      </c>
      <c r="AY128" s="39">
        <f t="shared" si="227"/>
        <v>0</v>
      </c>
      <c r="AZ128" s="39">
        <f t="shared" si="227"/>
        <v>0</v>
      </c>
      <c r="BA128" s="39">
        <f t="shared" si="227"/>
        <v>0</v>
      </c>
      <c r="BB128" s="39">
        <f t="shared" si="227"/>
        <v>0</v>
      </c>
      <c r="BC128" s="39">
        <f t="shared" si="227"/>
        <v>0</v>
      </c>
      <c r="BD128" s="39">
        <f t="shared" si="227"/>
        <v>0</v>
      </c>
      <c r="BE128" s="39">
        <f t="shared" si="182"/>
        <v>115000000</v>
      </c>
      <c r="BF128" s="39">
        <f>109000000+2400000+3600000</f>
        <v>115000000</v>
      </c>
      <c r="BG128" s="39">
        <f t="shared" ref="BG128:BM128" si="228">SUM(BG129)</f>
        <v>0</v>
      </c>
      <c r="BH128" s="39">
        <f t="shared" si="228"/>
        <v>0</v>
      </c>
      <c r="BI128" s="39">
        <f t="shared" si="228"/>
        <v>0</v>
      </c>
      <c r="BJ128" s="39">
        <f t="shared" si="228"/>
        <v>0</v>
      </c>
      <c r="BK128" s="39">
        <f t="shared" si="228"/>
        <v>0</v>
      </c>
      <c r="BL128" s="39">
        <f t="shared" si="228"/>
        <v>0</v>
      </c>
      <c r="BM128" s="39">
        <f t="shared" si="228"/>
        <v>0</v>
      </c>
      <c r="BN128" s="39">
        <f t="shared" si="183"/>
        <v>115000000</v>
      </c>
      <c r="BO128" s="39">
        <f>109000000+2400000+3600000</f>
        <v>115000000</v>
      </c>
      <c r="BP128" s="39">
        <f t="shared" ref="BP128:BV128" si="229">SUM(BP129)</f>
        <v>0</v>
      </c>
      <c r="BQ128" s="39">
        <f t="shared" si="229"/>
        <v>0</v>
      </c>
      <c r="BR128" s="39">
        <f t="shared" si="229"/>
        <v>0</v>
      </c>
      <c r="BS128" s="39">
        <f t="shared" si="229"/>
        <v>0</v>
      </c>
      <c r="BT128" s="39">
        <f t="shared" si="229"/>
        <v>0</v>
      </c>
      <c r="BU128" s="39">
        <f t="shared" si="229"/>
        <v>0</v>
      </c>
      <c r="BV128" s="39">
        <f t="shared" si="229"/>
        <v>0</v>
      </c>
      <c r="BW128" s="39">
        <f t="shared" si="184"/>
        <v>115000000</v>
      </c>
      <c r="BX128" s="39">
        <f>BW128</f>
        <v>115000000</v>
      </c>
      <c r="BY128" s="39">
        <f t="shared" si="159"/>
        <v>0</v>
      </c>
      <c r="BZ128" s="39"/>
    </row>
    <row r="129" spans="1:78" ht="15.75" hidden="1" outlineLevel="4" thickBot="1" x14ac:dyDescent="0.25">
      <c r="A129" s="41"/>
      <c r="B129" s="42">
        <f t="shared" si="158"/>
        <v>0</v>
      </c>
      <c r="C129" s="43"/>
      <c r="D129" s="43"/>
      <c r="E129" s="43"/>
      <c r="F129" s="43"/>
      <c r="G129" s="43">
        <f t="shared" si="207"/>
        <v>0</v>
      </c>
      <c r="H129" s="44" t="s">
        <v>42</v>
      </c>
      <c r="I129" s="45">
        <v>12</v>
      </c>
      <c r="J129" s="46">
        <v>106000000</v>
      </c>
      <c r="K129" s="46"/>
      <c r="L129" s="46"/>
      <c r="M129" s="46"/>
      <c r="N129" s="46"/>
      <c r="O129" s="46">
        <f t="shared" si="214"/>
        <v>106000000</v>
      </c>
      <c r="P129" s="47">
        <f t="shared" si="208"/>
        <v>106000000</v>
      </c>
      <c r="Q129" s="45">
        <v>12</v>
      </c>
      <c r="R129" s="46">
        <v>89800000</v>
      </c>
      <c r="S129" s="46"/>
      <c r="T129" s="46"/>
      <c r="U129" s="46"/>
      <c r="V129" s="46"/>
      <c r="W129" s="46">
        <f t="shared" si="215"/>
        <v>89800000</v>
      </c>
      <c r="X129" s="45"/>
      <c r="Y129" s="46"/>
      <c r="Z129" s="46"/>
      <c r="AA129" s="46"/>
      <c r="AB129" s="46"/>
      <c r="AC129" s="46"/>
      <c r="AD129" s="46">
        <f t="shared" si="179"/>
        <v>0</v>
      </c>
      <c r="AE129" s="46"/>
      <c r="AF129" s="46"/>
      <c r="AG129" s="46"/>
      <c r="AH129" s="46"/>
      <c r="AI129" s="46"/>
      <c r="AJ129" s="46"/>
      <c r="AK129" s="46"/>
      <c r="AL129" s="46"/>
      <c r="AM129" s="46">
        <f t="shared" si="180"/>
        <v>0</v>
      </c>
      <c r="AN129" s="46"/>
      <c r="AO129" s="46"/>
      <c r="AP129" s="46"/>
      <c r="AQ129" s="46"/>
      <c r="AR129" s="46"/>
      <c r="AS129" s="46"/>
      <c r="AT129" s="46"/>
      <c r="AU129" s="46"/>
      <c r="AV129" s="46">
        <f t="shared" si="181"/>
        <v>0</v>
      </c>
      <c r="AW129" s="46"/>
      <c r="AX129" s="46"/>
      <c r="AY129" s="46"/>
      <c r="AZ129" s="46"/>
      <c r="BA129" s="46"/>
      <c r="BB129" s="46"/>
      <c r="BC129" s="46"/>
      <c r="BD129" s="46"/>
      <c r="BE129" s="46">
        <f t="shared" si="182"/>
        <v>0</v>
      </c>
      <c r="BF129" s="46"/>
      <c r="BG129" s="46"/>
      <c r="BH129" s="46"/>
      <c r="BI129" s="46"/>
      <c r="BJ129" s="46"/>
      <c r="BK129" s="46"/>
      <c r="BL129" s="46"/>
      <c r="BM129" s="46"/>
      <c r="BN129" s="46">
        <f t="shared" si="183"/>
        <v>0</v>
      </c>
      <c r="BO129" s="46"/>
      <c r="BP129" s="46"/>
      <c r="BQ129" s="46"/>
      <c r="BR129" s="46"/>
      <c r="BS129" s="46"/>
      <c r="BT129" s="46"/>
      <c r="BU129" s="46"/>
      <c r="BV129" s="46"/>
      <c r="BW129" s="46">
        <f t="shared" si="184"/>
        <v>0</v>
      </c>
      <c r="BX129" s="46"/>
      <c r="BY129" s="46">
        <f t="shared" si="159"/>
        <v>0</v>
      </c>
      <c r="BZ129" s="46"/>
    </row>
    <row r="130" spans="1:78" ht="32.25" outlineLevel="3" collapsed="1" thickBot="1" x14ac:dyDescent="0.25">
      <c r="A130" s="33" t="s">
        <v>49</v>
      </c>
      <c r="B130" s="34">
        <f t="shared" si="158"/>
        <v>15</v>
      </c>
      <c r="C130" s="35" t="s">
        <v>50</v>
      </c>
      <c r="D130" s="48">
        <v>1650000</v>
      </c>
      <c r="E130" s="48"/>
      <c r="F130" s="49"/>
      <c r="G130" s="48">
        <f t="shared" si="207"/>
        <v>1650000</v>
      </c>
      <c r="H130" s="37"/>
      <c r="I130" s="38"/>
      <c r="J130" s="39">
        <f>SUM(J131)</f>
        <v>1650000</v>
      </c>
      <c r="K130" s="39">
        <f>SUM(K131)</f>
        <v>0</v>
      </c>
      <c r="L130" s="39">
        <f>SUM(L131)</f>
        <v>0</v>
      </c>
      <c r="M130" s="39">
        <f>SUM(M131)</f>
        <v>0</v>
      </c>
      <c r="N130" s="39">
        <f>SUM(N131)</f>
        <v>0</v>
      </c>
      <c r="O130" s="39">
        <f t="shared" si="214"/>
        <v>1650000</v>
      </c>
      <c r="P130" s="40">
        <f t="shared" si="208"/>
        <v>0</v>
      </c>
      <c r="Q130" s="38"/>
      <c r="R130" s="39">
        <f>SUM(R131)</f>
        <v>1650000</v>
      </c>
      <c r="S130" s="39">
        <f>SUM(S131)</f>
        <v>0</v>
      </c>
      <c r="T130" s="39">
        <f>SUM(T131)</f>
        <v>0</v>
      </c>
      <c r="U130" s="39">
        <f>SUM(U131)</f>
        <v>0</v>
      </c>
      <c r="V130" s="39">
        <f>SUM(V131)</f>
        <v>0</v>
      </c>
      <c r="W130" s="39">
        <f t="shared" si="215"/>
        <v>1650000</v>
      </c>
      <c r="X130" s="38"/>
      <c r="Y130" s="39">
        <v>1700000</v>
      </c>
      <c r="Z130" s="39">
        <f>SUM(Z131)</f>
        <v>0</v>
      </c>
      <c r="AA130" s="39">
        <f>SUM(AA131)</f>
        <v>0</v>
      </c>
      <c r="AB130" s="39">
        <f>SUM(AB131)</f>
        <v>0</v>
      </c>
      <c r="AC130" s="39">
        <f>SUM(AC131)</f>
        <v>0</v>
      </c>
      <c r="AD130" s="39">
        <f t="shared" si="179"/>
        <v>1700000</v>
      </c>
      <c r="AE130" s="39">
        <v>1500000</v>
      </c>
      <c r="AF130" s="39">
        <f t="shared" ref="AF130:AL130" si="230">SUM(AF131)</f>
        <v>0</v>
      </c>
      <c r="AG130" s="39">
        <f t="shared" si="230"/>
        <v>0</v>
      </c>
      <c r="AH130" s="39">
        <f t="shared" si="230"/>
        <v>0</v>
      </c>
      <c r="AI130" s="39">
        <f t="shared" si="230"/>
        <v>0</v>
      </c>
      <c r="AJ130" s="39">
        <f t="shared" si="230"/>
        <v>0</v>
      </c>
      <c r="AK130" s="39">
        <f t="shared" si="230"/>
        <v>0</v>
      </c>
      <c r="AL130" s="39">
        <f t="shared" si="230"/>
        <v>0</v>
      </c>
      <c r="AM130" s="39">
        <f t="shared" si="180"/>
        <v>1500000</v>
      </c>
      <c r="AN130" s="39">
        <v>1500000</v>
      </c>
      <c r="AO130" s="39">
        <f t="shared" ref="AO130:AU130" si="231">SUM(AO131)</f>
        <v>0</v>
      </c>
      <c r="AP130" s="39">
        <f t="shared" si="231"/>
        <v>0</v>
      </c>
      <c r="AQ130" s="39">
        <f t="shared" si="231"/>
        <v>0</v>
      </c>
      <c r="AR130" s="39">
        <f t="shared" si="231"/>
        <v>0</v>
      </c>
      <c r="AS130" s="39">
        <f t="shared" si="231"/>
        <v>0</v>
      </c>
      <c r="AT130" s="39">
        <f t="shared" si="231"/>
        <v>0</v>
      </c>
      <c r="AU130" s="39">
        <f t="shared" si="231"/>
        <v>0</v>
      </c>
      <c r="AV130" s="39">
        <f t="shared" si="181"/>
        <v>1500000</v>
      </c>
      <c r="AW130" s="39">
        <v>1500000</v>
      </c>
      <c r="AX130" s="39">
        <f t="shared" ref="AX130:BD130" si="232">SUM(AX131)</f>
        <v>0</v>
      </c>
      <c r="AY130" s="39">
        <f t="shared" si="232"/>
        <v>0</v>
      </c>
      <c r="AZ130" s="39">
        <f t="shared" si="232"/>
        <v>0</v>
      </c>
      <c r="BA130" s="39">
        <f t="shared" si="232"/>
        <v>0</v>
      </c>
      <c r="BB130" s="39">
        <f t="shared" si="232"/>
        <v>0</v>
      </c>
      <c r="BC130" s="39">
        <f t="shared" si="232"/>
        <v>0</v>
      </c>
      <c r="BD130" s="39">
        <f t="shared" si="232"/>
        <v>0</v>
      </c>
      <c r="BE130" s="39">
        <f t="shared" si="182"/>
        <v>1500000</v>
      </c>
      <c r="BF130" s="39">
        <v>1500000</v>
      </c>
      <c r="BG130" s="39">
        <f t="shared" ref="BG130:BM130" si="233">SUM(BG131)</f>
        <v>0</v>
      </c>
      <c r="BH130" s="39">
        <f t="shared" si="233"/>
        <v>0</v>
      </c>
      <c r="BI130" s="39">
        <f t="shared" si="233"/>
        <v>0</v>
      </c>
      <c r="BJ130" s="39">
        <f t="shared" si="233"/>
        <v>0</v>
      </c>
      <c r="BK130" s="39">
        <f t="shared" si="233"/>
        <v>0</v>
      </c>
      <c r="BL130" s="39">
        <f t="shared" si="233"/>
        <v>0</v>
      </c>
      <c r="BM130" s="39">
        <f t="shared" si="233"/>
        <v>0</v>
      </c>
      <c r="BN130" s="39">
        <f t="shared" si="183"/>
        <v>1500000</v>
      </c>
      <c r="BO130" s="39">
        <v>1500000</v>
      </c>
      <c r="BP130" s="39">
        <f t="shared" ref="BP130:BV130" si="234">SUM(BP131)</f>
        <v>0</v>
      </c>
      <c r="BQ130" s="39">
        <f t="shared" si="234"/>
        <v>0</v>
      </c>
      <c r="BR130" s="39">
        <f t="shared" si="234"/>
        <v>0</v>
      </c>
      <c r="BS130" s="39">
        <f t="shared" si="234"/>
        <v>0</v>
      </c>
      <c r="BT130" s="39">
        <f t="shared" si="234"/>
        <v>0</v>
      </c>
      <c r="BU130" s="39">
        <f t="shared" si="234"/>
        <v>0</v>
      </c>
      <c r="BV130" s="39">
        <f t="shared" si="234"/>
        <v>0</v>
      </c>
      <c r="BW130" s="39">
        <f t="shared" si="184"/>
        <v>1500000</v>
      </c>
      <c r="BX130" s="39">
        <f>BW130</f>
        <v>1500000</v>
      </c>
      <c r="BY130" s="39">
        <f t="shared" si="159"/>
        <v>0</v>
      </c>
      <c r="BZ130" s="39"/>
    </row>
    <row r="131" spans="1:78" ht="15.75" hidden="1" outlineLevel="4" thickBot="1" x14ac:dyDescent="0.25">
      <c r="A131" s="41"/>
      <c r="B131" s="42">
        <f t="shared" si="158"/>
        <v>0</v>
      </c>
      <c r="C131" s="43"/>
      <c r="D131" s="43"/>
      <c r="E131" s="43"/>
      <c r="F131" s="43"/>
      <c r="G131" s="43">
        <f t="shared" si="207"/>
        <v>0</v>
      </c>
      <c r="H131" s="44" t="s">
        <v>30</v>
      </c>
      <c r="I131" s="45">
        <v>1</v>
      </c>
      <c r="J131" s="46">
        <v>1650000</v>
      </c>
      <c r="K131" s="46"/>
      <c r="L131" s="46"/>
      <c r="M131" s="46"/>
      <c r="N131" s="46"/>
      <c r="O131" s="46">
        <f t="shared" si="214"/>
        <v>1650000</v>
      </c>
      <c r="P131" s="47">
        <f t="shared" si="208"/>
        <v>1650000</v>
      </c>
      <c r="Q131" s="45">
        <v>1</v>
      </c>
      <c r="R131" s="46">
        <f>1700000-50000</f>
        <v>1650000</v>
      </c>
      <c r="S131" s="46"/>
      <c r="T131" s="46"/>
      <c r="U131" s="46"/>
      <c r="V131" s="46"/>
      <c r="W131" s="46">
        <f t="shared" si="215"/>
        <v>1650000</v>
      </c>
      <c r="X131" s="45"/>
      <c r="Y131" s="46"/>
      <c r="Z131" s="46"/>
      <c r="AA131" s="46"/>
      <c r="AB131" s="46"/>
      <c r="AC131" s="46"/>
      <c r="AD131" s="46">
        <f t="shared" si="179"/>
        <v>0</v>
      </c>
      <c r="AE131" s="46"/>
      <c r="AF131" s="46"/>
      <c r="AG131" s="46"/>
      <c r="AH131" s="46"/>
      <c r="AI131" s="46"/>
      <c r="AJ131" s="46"/>
      <c r="AK131" s="46"/>
      <c r="AL131" s="46"/>
      <c r="AM131" s="46">
        <f t="shared" si="180"/>
        <v>0</v>
      </c>
      <c r="AN131" s="46"/>
      <c r="AO131" s="46"/>
      <c r="AP131" s="46"/>
      <c r="AQ131" s="46"/>
      <c r="AR131" s="46"/>
      <c r="AS131" s="46"/>
      <c r="AT131" s="46"/>
      <c r="AU131" s="46"/>
      <c r="AV131" s="46">
        <f t="shared" si="181"/>
        <v>0</v>
      </c>
      <c r="AW131" s="46"/>
      <c r="AX131" s="46"/>
      <c r="AY131" s="46"/>
      <c r="AZ131" s="46"/>
      <c r="BA131" s="46"/>
      <c r="BB131" s="46"/>
      <c r="BC131" s="46"/>
      <c r="BD131" s="46"/>
      <c r="BE131" s="46">
        <f t="shared" si="182"/>
        <v>0</v>
      </c>
      <c r="BF131" s="46"/>
      <c r="BG131" s="46"/>
      <c r="BH131" s="46"/>
      <c r="BI131" s="46"/>
      <c r="BJ131" s="46"/>
      <c r="BK131" s="46"/>
      <c r="BL131" s="46"/>
      <c r="BM131" s="46"/>
      <c r="BN131" s="46">
        <f t="shared" si="183"/>
        <v>0</v>
      </c>
      <c r="BO131" s="46"/>
      <c r="BP131" s="46"/>
      <c r="BQ131" s="46"/>
      <c r="BR131" s="46"/>
      <c r="BS131" s="46"/>
      <c r="BT131" s="46"/>
      <c r="BU131" s="46"/>
      <c r="BV131" s="46"/>
      <c r="BW131" s="46">
        <f t="shared" si="184"/>
        <v>0</v>
      </c>
      <c r="BX131" s="46"/>
      <c r="BY131" s="46">
        <f t="shared" si="159"/>
        <v>0</v>
      </c>
      <c r="BZ131" s="46"/>
    </row>
    <row r="132" spans="1:78" ht="32.25" outlineLevel="2" thickBot="1" x14ac:dyDescent="0.25">
      <c r="A132" s="27" t="s">
        <v>51</v>
      </c>
      <c r="B132" s="28">
        <f t="shared" si="158"/>
        <v>12</v>
      </c>
      <c r="C132" s="52" t="s">
        <v>52</v>
      </c>
      <c r="D132" s="29">
        <f>SUM(D133)</f>
        <v>21875000</v>
      </c>
      <c r="E132" s="29">
        <f>SUM(E133)</f>
        <v>0</v>
      </c>
      <c r="F132" s="30"/>
      <c r="G132" s="29">
        <f t="shared" si="207"/>
        <v>21875000</v>
      </c>
      <c r="H132" s="59"/>
      <c r="I132" s="31"/>
      <c r="J132" s="29">
        <f>SUM(J133)</f>
        <v>31375000</v>
      </c>
      <c r="K132" s="29">
        <f>SUM(K133)</f>
        <v>0</v>
      </c>
      <c r="L132" s="29">
        <f>SUM(L133)</f>
        <v>0</v>
      </c>
      <c r="M132" s="29">
        <f>SUM(M133)</f>
        <v>0</v>
      </c>
      <c r="N132" s="29">
        <f>SUM(N133)</f>
        <v>0</v>
      </c>
      <c r="O132" s="29">
        <f t="shared" si="214"/>
        <v>31375000</v>
      </c>
      <c r="P132" s="32">
        <f t="shared" si="208"/>
        <v>9500000</v>
      </c>
      <c r="Q132" s="31"/>
      <c r="R132" s="29">
        <f>SUM(R133)</f>
        <v>31375000</v>
      </c>
      <c r="S132" s="29">
        <f>SUM(S133)</f>
        <v>0</v>
      </c>
      <c r="T132" s="29">
        <f>SUM(T133)</f>
        <v>0</v>
      </c>
      <c r="U132" s="29">
        <f>SUM(U133)</f>
        <v>0</v>
      </c>
      <c r="V132" s="29">
        <f>SUM(V133)</f>
        <v>0</v>
      </c>
      <c r="W132" s="29">
        <f t="shared" si="215"/>
        <v>31375000</v>
      </c>
      <c r="X132" s="31"/>
      <c r="Y132" s="29">
        <f t="shared" ref="Y132:BX132" si="235">SUM(Y133)</f>
        <v>56000000</v>
      </c>
      <c r="Z132" s="29">
        <f t="shared" si="235"/>
        <v>0</v>
      </c>
      <c r="AA132" s="29">
        <f t="shared" si="235"/>
        <v>0</v>
      </c>
      <c r="AB132" s="29">
        <f t="shared" si="235"/>
        <v>0</v>
      </c>
      <c r="AC132" s="29">
        <f t="shared" si="235"/>
        <v>0</v>
      </c>
      <c r="AD132" s="29">
        <f t="shared" si="179"/>
        <v>56000000</v>
      </c>
      <c r="AE132" s="29">
        <f t="shared" si="235"/>
        <v>31375000</v>
      </c>
      <c r="AF132" s="29">
        <f t="shared" si="235"/>
        <v>0</v>
      </c>
      <c r="AG132" s="29">
        <f t="shared" si="235"/>
        <v>0</v>
      </c>
      <c r="AH132" s="29">
        <f t="shared" si="235"/>
        <v>0</v>
      </c>
      <c r="AI132" s="29">
        <f t="shared" si="235"/>
        <v>0</v>
      </c>
      <c r="AJ132" s="29">
        <f t="shared" si="235"/>
        <v>0</v>
      </c>
      <c r="AK132" s="29">
        <f t="shared" si="235"/>
        <v>0</v>
      </c>
      <c r="AL132" s="29">
        <f t="shared" si="235"/>
        <v>0</v>
      </c>
      <c r="AM132" s="29">
        <f t="shared" si="180"/>
        <v>31375000</v>
      </c>
      <c r="AN132" s="29">
        <f t="shared" si="235"/>
        <v>31375000</v>
      </c>
      <c r="AO132" s="29">
        <f t="shared" si="235"/>
        <v>0</v>
      </c>
      <c r="AP132" s="29">
        <f t="shared" si="235"/>
        <v>0</v>
      </c>
      <c r="AQ132" s="29">
        <f t="shared" si="235"/>
        <v>0</v>
      </c>
      <c r="AR132" s="29">
        <f t="shared" si="235"/>
        <v>0</v>
      </c>
      <c r="AS132" s="29">
        <f t="shared" si="235"/>
        <v>0</v>
      </c>
      <c r="AT132" s="29">
        <f t="shared" si="235"/>
        <v>0</v>
      </c>
      <c r="AU132" s="29">
        <f t="shared" si="235"/>
        <v>0</v>
      </c>
      <c r="AV132" s="29">
        <f t="shared" si="181"/>
        <v>31375000</v>
      </c>
      <c r="AW132" s="29">
        <f t="shared" si="235"/>
        <v>31375000</v>
      </c>
      <c r="AX132" s="29">
        <f t="shared" si="235"/>
        <v>0</v>
      </c>
      <c r="AY132" s="29">
        <f t="shared" si="235"/>
        <v>0</v>
      </c>
      <c r="AZ132" s="29">
        <f t="shared" si="235"/>
        <v>0</v>
      </c>
      <c r="BA132" s="29">
        <f t="shared" si="235"/>
        <v>0</v>
      </c>
      <c r="BB132" s="29">
        <f t="shared" si="235"/>
        <v>0</v>
      </c>
      <c r="BC132" s="29">
        <f t="shared" si="235"/>
        <v>0</v>
      </c>
      <c r="BD132" s="29">
        <f t="shared" si="235"/>
        <v>0</v>
      </c>
      <c r="BE132" s="29">
        <f t="shared" si="182"/>
        <v>31375000</v>
      </c>
      <c r="BF132" s="29">
        <f t="shared" si="235"/>
        <v>31375000</v>
      </c>
      <c r="BG132" s="29">
        <f t="shared" si="235"/>
        <v>0</v>
      </c>
      <c r="BH132" s="29">
        <f t="shared" si="235"/>
        <v>0</v>
      </c>
      <c r="BI132" s="29">
        <f t="shared" si="235"/>
        <v>0</v>
      </c>
      <c r="BJ132" s="29">
        <f t="shared" si="235"/>
        <v>0</v>
      </c>
      <c r="BK132" s="29">
        <f t="shared" si="235"/>
        <v>0</v>
      </c>
      <c r="BL132" s="29">
        <f t="shared" si="235"/>
        <v>0</v>
      </c>
      <c r="BM132" s="29">
        <f t="shared" si="235"/>
        <v>0</v>
      </c>
      <c r="BN132" s="29">
        <f t="shared" si="183"/>
        <v>31375000</v>
      </c>
      <c r="BO132" s="29">
        <f t="shared" si="235"/>
        <v>31375000</v>
      </c>
      <c r="BP132" s="29">
        <f t="shared" si="235"/>
        <v>0</v>
      </c>
      <c r="BQ132" s="29">
        <f t="shared" si="235"/>
        <v>0</v>
      </c>
      <c r="BR132" s="29">
        <f t="shared" si="235"/>
        <v>0</v>
      </c>
      <c r="BS132" s="29">
        <f t="shared" si="235"/>
        <v>0</v>
      </c>
      <c r="BT132" s="29">
        <f t="shared" si="235"/>
        <v>0</v>
      </c>
      <c r="BU132" s="29">
        <f t="shared" si="235"/>
        <v>0</v>
      </c>
      <c r="BV132" s="29">
        <f t="shared" si="235"/>
        <v>0</v>
      </c>
      <c r="BW132" s="29">
        <f t="shared" si="184"/>
        <v>31375000</v>
      </c>
      <c r="BX132" s="29">
        <f t="shared" si="235"/>
        <v>31375000</v>
      </c>
      <c r="BY132" s="29">
        <f t="shared" si="159"/>
        <v>0</v>
      </c>
      <c r="BZ132" s="29"/>
    </row>
    <row r="133" spans="1:78" ht="32.25" outlineLevel="3" collapsed="1" thickBot="1" x14ac:dyDescent="0.25">
      <c r="A133" s="33" t="s">
        <v>53</v>
      </c>
      <c r="B133" s="34">
        <f t="shared" si="158"/>
        <v>15</v>
      </c>
      <c r="C133" s="35" t="s">
        <v>54</v>
      </c>
      <c r="D133" s="48">
        <v>21875000</v>
      </c>
      <c r="E133" s="48"/>
      <c r="F133" s="49"/>
      <c r="G133" s="48">
        <f t="shared" si="207"/>
        <v>21875000</v>
      </c>
      <c r="H133" s="37"/>
      <c r="I133" s="38"/>
      <c r="J133" s="39">
        <f>SUM(J134:J135)</f>
        <v>31375000</v>
      </c>
      <c r="K133" s="39">
        <f>SUM(K134:K135)</f>
        <v>0</v>
      </c>
      <c r="L133" s="39">
        <f>SUM(L134:L135)</f>
        <v>0</v>
      </c>
      <c r="M133" s="39">
        <f>SUM(M134:M135)</f>
        <v>0</v>
      </c>
      <c r="N133" s="39">
        <f>SUM(N134:N135)</f>
        <v>0</v>
      </c>
      <c r="O133" s="39">
        <f t="shared" si="214"/>
        <v>31375000</v>
      </c>
      <c r="P133" s="40">
        <f t="shared" si="208"/>
        <v>9500000</v>
      </c>
      <c r="Q133" s="38"/>
      <c r="R133" s="39">
        <f>SUM(R134:R135)</f>
        <v>31375000</v>
      </c>
      <c r="S133" s="39">
        <f>SUM(S134:S135)</f>
        <v>0</v>
      </c>
      <c r="T133" s="39">
        <f>SUM(T134:T135)</f>
        <v>0</v>
      </c>
      <c r="U133" s="39">
        <f>SUM(U134:U135)</f>
        <v>0</v>
      </c>
      <c r="V133" s="39">
        <f>SUM(V134:V135)</f>
        <v>0</v>
      </c>
      <c r="W133" s="39">
        <f t="shared" si="215"/>
        <v>31375000</v>
      </c>
      <c r="X133" s="38"/>
      <c r="Y133" s="39">
        <v>56000000</v>
      </c>
      <c r="Z133" s="39">
        <f>SUM(Z134:Z135)</f>
        <v>0</v>
      </c>
      <c r="AA133" s="39">
        <f>SUM(AA134:AA135)</f>
        <v>0</v>
      </c>
      <c r="AB133" s="39">
        <f>SUM(AB134:AB135)</f>
        <v>0</v>
      </c>
      <c r="AC133" s="39">
        <f>SUM(AC134:AC135)</f>
        <v>0</v>
      </c>
      <c r="AD133" s="39">
        <f t="shared" si="179"/>
        <v>56000000</v>
      </c>
      <c r="AE133" s="39">
        <f>21875000+9500000</f>
        <v>31375000</v>
      </c>
      <c r="AF133" s="39">
        <f t="shared" ref="AF133:AL133" si="236">SUM(AF134:AF135)</f>
        <v>0</v>
      </c>
      <c r="AG133" s="39">
        <f t="shared" si="236"/>
        <v>0</v>
      </c>
      <c r="AH133" s="39">
        <f t="shared" si="236"/>
        <v>0</v>
      </c>
      <c r="AI133" s="39">
        <f t="shared" si="236"/>
        <v>0</v>
      </c>
      <c r="AJ133" s="39">
        <f t="shared" si="236"/>
        <v>0</v>
      </c>
      <c r="AK133" s="39">
        <f t="shared" si="236"/>
        <v>0</v>
      </c>
      <c r="AL133" s="39">
        <f t="shared" si="236"/>
        <v>0</v>
      </c>
      <c r="AM133" s="39">
        <f t="shared" si="180"/>
        <v>31375000</v>
      </c>
      <c r="AN133" s="39">
        <f>21875000+9500000</f>
        <v>31375000</v>
      </c>
      <c r="AO133" s="39">
        <f t="shared" ref="AO133:AU133" si="237">SUM(AO134:AO135)</f>
        <v>0</v>
      </c>
      <c r="AP133" s="39">
        <f t="shared" si="237"/>
        <v>0</v>
      </c>
      <c r="AQ133" s="39">
        <f t="shared" si="237"/>
        <v>0</v>
      </c>
      <c r="AR133" s="39">
        <f t="shared" si="237"/>
        <v>0</v>
      </c>
      <c r="AS133" s="39">
        <f t="shared" si="237"/>
        <v>0</v>
      </c>
      <c r="AT133" s="39">
        <f t="shared" si="237"/>
        <v>0</v>
      </c>
      <c r="AU133" s="39">
        <f t="shared" si="237"/>
        <v>0</v>
      </c>
      <c r="AV133" s="39">
        <f t="shared" si="181"/>
        <v>31375000</v>
      </c>
      <c r="AW133" s="39">
        <f>21875000+9500000</f>
        <v>31375000</v>
      </c>
      <c r="AX133" s="39">
        <f t="shared" ref="AX133:BD133" si="238">SUM(AX134:AX135)</f>
        <v>0</v>
      </c>
      <c r="AY133" s="39">
        <f t="shared" si="238"/>
        <v>0</v>
      </c>
      <c r="AZ133" s="39">
        <f t="shared" si="238"/>
        <v>0</v>
      </c>
      <c r="BA133" s="39">
        <f t="shared" si="238"/>
        <v>0</v>
      </c>
      <c r="BB133" s="39">
        <f t="shared" si="238"/>
        <v>0</v>
      </c>
      <c r="BC133" s="39">
        <f t="shared" si="238"/>
        <v>0</v>
      </c>
      <c r="BD133" s="39">
        <f t="shared" si="238"/>
        <v>0</v>
      </c>
      <c r="BE133" s="39">
        <f t="shared" si="182"/>
        <v>31375000</v>
      </c>
      <c r="BF133" s="39">
        <f>21875000+9500000</f>
        <v>31375000</v>
      </c>
      <c r="BG133" s="39">
        <f t="shared" ref="BG133:BM133" si="239">SUM(BG134:BG135)</f>
        <v>0</v>
      </c>
      <c r="BH133" s="39">
        <f t="shared" si="239"/>
        <v>0</v>
      </c>
      <c r="BI133" s="39">
        <f t="shared" si="239"/>
        <v>0</v>
      </c>
      <c r="BJ133" s="39">
        <f t="shared" si="239"/>
        <v>0</v>
      </c>
      <c r="BK133" s="39">
        <f t="shared" si="239"/>
        <v>0</v>
      </c>
      <c r="BL133" s="39">
        <f t="shared" si="239"/>
        <v>0</v>
      </c>
      <c r="BM133" s="39">
        <f t="shared" si="239"/>
        <v>0</v>
      </c>
      <c r="BN133" s="39">
        <f t="shared" si="183"/>
        <v>31375000</v>
      </c>
      <c r="BO133" s="39">
        <f>21875000+9500000</f>
        <v>31375000</v>
      </c>
      <c r="BP133" s="39">
        <f t="shared" ref="BP133:BV133" si="240">SUM(BP134:BP135)</f>
        <v>0</v>
      </c>
      <c r="BQ133" s="39">
        <f t="shared" si="240"/>
        <v>0</v>
      </c>
      <c r="BR133" s="39">
        <f t="shared" si="240"/>
        <v>0</v>
      </c>
      <c r="BS133" s="39">
        <f t="shared" si="240"/>
        <v>0</v>
      </c>
      <c r="BT133" s="39">
        <f t="shared" si="240"/>
        <v>0</v>
      </c>
      <c r="BU133" s="39">
        <f t="shared" si="240"/>
        <v>0</v>
      </c>
      <c r="BV133" s="39">
        <f t="shared" si="240"/>
        <v>0</v>
      </c>
      <c r="BW133" s="39">
        <f t="shared" si="184"/>
        <v>31375000</v>
      </c>
      <c r="BX133" s="39">
        <f>BW133</f>
        <v>31375000</v>
      </c>
      <c r="BY133" s="39">
        <f t="shared" si="159"/>
        <v>0</v>
      </c>
      <c r="BZ133" s="39"/>
    </row>
    <row r="134" spans="1:78" ht="15.75" hidden="1" outlineLevel="4" thickBot="1" x14ac:dyDescent="0.25">
      <c r="A134" s="41"/>
      <c r="B134" s="42">
        <f t="shared" si="158"/>
        <v>0</v>
      </c>
      <c r="C134" s="43"/>
      <c r="D134" s="43"/>
      <c r="E134" s="43"/>
      <c r="F134" s="43"/>
      <c r="G134" s="43">
        <f t="shared" si="207"/>
        <v>0</v>
      </c>
      <c r="H134" s="44" t="s">
        <v>55</v>
      </c>
      <c r="I134" s="45">
        <v>2</v>
      </c>
      <c r="J134" s="46">
        <v>9500000</v>
      </c>
      <c r="K134" s="46"/>
      <c r="L134" s="46"/>
      <c r="M134" s="46"/>
      <c r="N134" s="46"/>
      <c r="O134" s="46">
        <f t="shared" si="214"/>
        <v>9500000</v>
      </c>
      <c r="P134" s="47">
        <f t="shared" si="208"/>
        <v>9500000</v>
      </c>
      <c r="Q134" s="45">
        <v>2</v>
      </c>
      <c r="R134" s="46">
        <f>10000000-500000</f>
        <v>9500000</v>
      </c>
      <c r="S134" s="46"/>
      <c r="T134" s="46"/>
      <c r="U134" s="46"/>
      <c r="V134" s="46"/>
      <c r="W134" s="46">
        <f t="shared" si="215"/>
        <v>9500000</v>
      </c>
      <c r="X134" s="45"/>
      <c r="Y134" s="46"/>
      <c r="Z134" s="46"/>
      <c r="AA134" s="46"/>
      <c r="AB134" s="46"/>
      <c r="AC134" s="46"/>
      <c r="AD134" s="46">
        <f t="shared" si="179"/>
        <v>0</v>
      </c>
      <c r="AE134" s="46"/>
      <c r="AF134" s="46"/>
      <c r="AG134" s="46"/>
      <c r="AH134" s="46"/>
      <c r="AI134" s="46"/>
      <c r="AJ134" s="46"/>
      <c r="AK134" s="46"/>
      <c r="AL134" s="46"/>
      <c r="AM134" s="46">
        <f t="shared" si="180"/>
        <v>0</v>
      </c>
      <c r="AN134" s="46"/>
      <c r="AO134" s="46"/>
      <c r="AP134" s="46"/>
      <c r="AQ134" s="46"/>
      <c r="AR134" s="46"/>
      <c r="AS134" s="46"/>
      <c r="AT134" s="46"/>
      <c r="AU134" s="46"/>
      <c r="AV134" s="46">
        <f t="shared" si="181"/>
        <v>0</v>
      </c>
      <c r="AW134" s="46"/>
      <c r="AX134" s="46"/>
      <c r="AY134" s="46"/>
      <c r="AZ134" s="46"/>
      <c r="BA134" s="46"/>
      <c r="BB134" s="46"/>
      <c r="BC134" s="46"/>
      <c r="BD134" s="46"/>
      <c r="BE134" s="46">
        <f t="shared" si="182"/>
        <v>0</v>
      </c>
      <c r="BF134" s="46"/>
      <c r="BG134" s="46"/>
      <c r="BH134" s="46"/>
      <c r="BI134" s="46"/>
      <c r="BJ134" s="46"/>
      <c r="BK134" s="46"/>
      <c r="BL134" s="46"/>
      <c r="BM134" s="46"/>
      <c r="BN134" s="46">
        <f t="shared" si="183"/>
        <v>0</v>
      </c>
      <c r="BO134" s="46"/>
      <c r="BP134" s="46"/>
      <c r="BQ134" s="46"/>
      <c r="BR134" s="46"/>
      <c r="BS134" s="46"/>
      <c r="BT134" s="46"/>
      <c r="BU134" s="46"/>
      <c r="BV134" s="46"/>
      <c r="BW134" s="46">
        <f t="shared" si="184"/>
        <v>0</v>
      </c>
      <c r="BX134" s="46"/>
      <c r="BY134" s="46">
        <f t="shared" si="159"/>
        <v>0</v>
      </c>
      <c r="BZ134" s="46"/>
    </row>
    <row r="135" spans="1:78" ht="15.75" hidden="1" outlineLevel="4" thickBot="1" x14ac:dyDescent="0.25">
      <c r="A135" s="41"/>
      <c r="B135" s="42">
        <f t="shared" si="158"/>
        <v>0</v>
      </c>
      <c r="C135" s="43"/>
      <c r="D135" s="43"/>
      <c r="E135" s="43"/>
      <c r="F135" s="43"/>
      <c r="G135" s="43">
        <f t="shared" si="207"/>
        <v>0</v>
      </c>
      <c r="H135" s="44" t="s">
        <v>31</v>
      </c>
      <c r="I135" s="45">
        <v>210</v>
      </c>
      <c r="J135" s="46">
        <v>21875000</v>
      </c>
      <c r="K135" s="46"/>
      <c r="L135" s="46"/>
      <c r="M135" s="46"/>
      <c r="N135" s="46"/>
      <c r="O135" s="46">
        <f t="shared" si="214"/>
        <v>21875000</v>
      </c>
      <c r="P135" s="47">
        <f t="shared" si="208"/>
        <v>21875000</v>
      </c>
      <c r="Q135" s="45">
        <f>450-240</f>
        <v>210</v>
      </c>
      <c r="R135" s="46">
        <f>46000000-24125000</f>
        <v>21875000</v>
      </c>
      <c r="S135" s="46"/>
      <c r="T135" s="46"/>
      <c r="U135" s="46"/>
      <c r="V135" s="46"/>
      <c r="W135" s="46">
        <f t="shared" si="215"/>
        <v>21875000</v>
      </c>
      <c r="X135" s="45"/>
      <c r="Y135" s="46"/>
      <c r="Z135" s="46"/>
      <c r="AA135" s="46"/>
      <c r="AB135" s="46"/>
      <c r="AC135" s="46"/>
      <c r="AD135" s="46">
        <f t="shared" si="179"/>
        <v>0</v>
      </c>
      <c r="AE135" s="46"/>
      <c r="AF135" s="46"/>
      <c r="AG135" s="46"/>
      <c r="AH135" s="46"/>
      <c r="AI135" s="46"/>
      <c r="AJ135" s="46"/>
      <c r="AK135" s="46"/>
      <c r="AL135" s="46"/>
      <c r="AM135" s="46">
        <f t="shared" si="180"/>
        <v>0</v>
      </c>
      <c r="AN135" s="46"/>
      <c r="AO135" s="46"/>
      <c r="AP135" s="46"/>
      <c r="AQ135" s="46"/>
      <c r="AR135" s="46"/>
      <c r="AS135" s="46"/>
      <c r="AT135" s="46"/>
      <c r="AU135" s="46"/>
      <c r="AV135" s="46">
        <f t="shared" si="181"/>
        <v>0</v>
      </c>
      <c r="AW135" s="46"/>
      <c r="AX135" s="46"/>
      <c r="AY135" s="46"/>
      <c r="AZ135" s="46"/>
      <c r="BA135" s="46"/>
      <c r="BB135" s="46"/>
      <c r="BC135" s="46"/>
      <c r="BD135" s="46"/>
      <c r="BE135" s="46">
        <f t="shared" si="182"/>
        <v>0</v>
      </c>
      <c r="BF135" s="46"/>
      <c r="BG135" s="46"/>
      <c r="BH135" s="46"/>
      <c r="BI135" s="46"/>
      <c r="BJ135" s="46"/>
      <c r="BK135" s="46"/>
      <c r="BL135" s="46"/>
      <c r="BM135" s="46"/>
      <c r="BN135" s="46">
        <f t="shared" si="183"/>
        <v>0</v>
      </c>
      <c r="BO135" s="46"/>
      <c r="BP135" s="46"/>
      <c r="BQ135" s="46"/>
      <c r="BR135" s="46"/>
      <c r="BS135" s="46"/>
      <c r="BT135" s="46"/>
      <c r="BU135" s="46"/>
      <c r="BV135" s="46"/>
      <c r="BW135" s="46">
        <f t="shared" si="184"/>
        <v>0</v>
      </c>
      <c r="BX135" s="46"/>
      <c r="BY135" s="46">
        <f t="shared" si="159"/>
        <v>0</v>
      </c>
      <c r="BZ135" s="46"/>
    </row>
    <row r="136" spans="1:78" ht="16.5" outlineLevel="2" thickBot="1" x14ac:dyDescent="0.25">
      <c r="A136" s="27" t="s">
        <v>56</v>
      </c>
      <c r="B136" s="28">
        <f t="shared" si="158"/>
        <v>12</v>
      </c>
      <c r="C136" s="52" t="s">
        <v>57</v>
      </c>
      <c r="D136" s="29">
        <f>SUM(D137,D139,D142,D144,D146,D148,D150)</f>
        <v>242226000</v>
      </c>
      <c r="E136" s="29">
        <f>SUM(E137,E139,E142,E144,E146,E148,E150)</f>
        <v>0</v>
      </c>
      <c r="F136" s="30"/>
      <c r="G136" s="29">
        <f t="shared" si="207"/>
        <v>242226000</v>
      </c>
      <c r="H136" s="59"/>
      <c r="I136" s="31"/>
      <c r="J136" s="29">
        <f>SUM(J137,J139,J142,J144,J146,J148,J150)</f>
        <v>280900000</v>
      </c>
      <c r="K136" s="29">
        <f>SUM(K137,K139,K142,K144,K146,K148,K150)</f>
        <v>0</v>
      </c>
      <c r="L136" s="29">
        <f>SUM(L137,L139,L142,L144,L146,L148,L150)</f>
        <v>0</v>
      </c>
      <c r="M136" s="29">
        <f>SUM(M137,M139,M142,M144,M146,M148,M150)</f>
        <v>0</v>
      </c>
      <c r="N136" s="29">
        <f>SUM(N137,N139,N142,N144,N146,N148,N150)</f>
        <v>0</v>
      </c>
      <c r="O136" s="29">
        <f t="shared" si="214"/>
        <v>280900000</v>
      </c>
      <c r="P136" s="32">
        <f t="shared" si="208"/>
        <v>38674000</v>
      </c>
      <c r="Q136" s="31"/>
      <c r="R136" s="29">
        <f>SUM(R137,R139,R142,R144,R146,R148,R150)</f>
        <v>276000000</v>
      </c>
      <c r="S136" s="29">
        <f>SUM(S137,S139,S142,S144,S146,S148,S150)</f>
        <v>0</v>
      </c>
      <c r="T136" s="29">
        <f>SUM(T137,T139,T142,T144,T146,T148,T150)</f>
        <v>0</v>
      </c>
      <c r="U136" s="29">
        <f>SUM(U137,U139,U142,U144,U146,U148,U150)</f>
        <v>0</v>
      </c>
      <c r="V136" s="29">
        <f>SUM(V137,V139,V142,V144,V146,V148,V150)</f>
        <v>0</v>
      </c>
      <c r="W136" s="29">
        <f t="shared" si="215"/>
        <v>276000000</v>
      </c>
      <c r="X136" s="31"/>
      <c r="Y136" s="29">
        <f>SUM(Y137,Y139,Y142,Y144,Y146,Y148,Y150)</f>
        <v>292900000</v>
      </c>
      <c r="Z136" s="29">
        <f>SUM(Z137,Z139,Z142,Z144,Z146,Z148,Z150)</f>
        <v>0</v>
      </c>
      <c r="AA136" s="29">
        <f>SUM(AA137,AA139,AA142,AA144,AA146,AA148,AA150)</f>
        <v>0</v>
      </c>
      <c r="AB136" s="29">
        <f>SUM(AB137,AB139,AB142,AB144,AB146,AB148,AB150)</f>
        <v>0</v>
      </c>
      <c r="AC136" s="29">
        <f>SUM(AC137,AC139,AC142,AC144,AC146,AC148,AC150)</f>
        <v>0</v>
      </c>
      <c r="AD136" s="29">
        <f t="shared" si="179"/>
        <v>292900000</v>
      </c>
      <c r="AE136" s="29">
        <f t="shared" ref="AE136:AL136" si="241">SUM(AE137,AE139,AE142,AE144,AE146,AE148,AE150)</f>
        <v>246066000</v>
      </c>
      <c r="AF136" s="29">
        <f t="shared" si="241"/>
        <v>0</v>
      </c>
      <c r="AG136" s="29">
        <f t="shared" si="241"/>
        <v>0</v>
      </c>
      <c r="AH136" s="29">
        <f t="shared" si="241"/>
        <v>0</v>
      </c>
      <c r="AI136" s="29">
        <f t="shared" si="241"/>
        <v>0</v>
      </c>
      <c r="AJ136" s="29">
        <f t="shared" si="241"/>
        <v>0</v>
      </c>
      <c r="AK136" s="29">
        <f t="shared" si="241"/>
        <v>0</v>
      </c>
      <c r="AL136" s="29">
        <f t="shared" si="241"/>
        <v>0</v>
      </c>
      <c r="AM136" s="29">
        <f t="shared" si="180"/>
        <v>246066000</v>
      </c>
      <c r="AN136" s="29">
        <f t="shared" ref="AN136:AU136" si="242">SUM(AN137,AN139,AN142,AN144,AN146,AN148,AN150)</f>
        <v>246066000</v>
      </c>
      <c r="AO136" s="29">
        <f t="shared" si="242"/>
        <v>0</v>
      </c>
      <c r="AP136" s="29">
        <f t="shared" si="242"/>
        <v>0</v>
      </c>
      <c r="AQ136" s="29">
        <f t="shared" si="242"/>
        <v>0</v>
      </c>
      <c r="AR136" s="29">
        <f t="shared" si="242"/>
        <v>0</v>
      </c>
      <c r="AS136" s="29">
        <f t="shared" si="242"/>
        <v>0</v>
      </c>
      <c r="AT136" s="29">
        <f t="shared" si="242"/>
        <v>0</v>
      </c>
      <c r="AU136" s="29">
        <f t="shared" si="242"/>
        <v>0</v>
      </c>
      <c r="AV136" s="29">
        <f t="shared" si="181"/>
        <v>246066000</v>
      </c>
      <c r="AW136" s="29">
        <f t="shared" ref="AW136:BD136" si="243">SUM(AW137,AW139,AW142,AW144,AW146,AW148,AW150)</f>
        <v>261066000</v>
      </c>
      <c r="AX136" s="29">
        <f t="shared" si="243"/>
        <v>0</v>
      </c>
      <c r="AY136" s="29">
        <f t="shared" si="243"/>
        <v>0</v>
      </c>
      <c r="AZ136" s="29">
        <f t="shared" si="243"/>
        <v>0</v>
      </c>
      <c r="BA136" s="29">
        <f t="shared" si="243"/>
        <v>0</v>
      </c>
      <c r="BB136" s="29">
        <f t="shared" si="243"/>
        <v>0</v>
      </c>
      <c r="BC136" s="29">
        <f t="shared" si="243"/>
        <v>0</v>
      </c>
      <c r="BD136" s="29">
        <f t="shared" si="243"/>
        <v>0</v>
      </c>
      <c r="BE136" s="29">
        <f t="shared" si="182"/>
        <v>261066000</v>
      </c>
      <c r="BF136" s="29">
        <f t="shared" ref="BF136:BM136" si="244">SUM(BF137,BF139,BF142,BF144,BF146,BF148,BF150)</f>
        <v>261066000</v>
      </c>
      <c r="BG136" s="29">
        <f t="shared" si="244"/>
        <v>0</v>
      </c>
      <c r="BH136" s="29">
        <f t="shared" si="244"/>
        <v>0</v>
      </c>
      <c r="BI136" s="29">
        <f t="shared" si="244"/>
        <v>0</v>
      </c>
      <c r="BJ136" s="29">
        <f t="shared" si="244"/>
        <v>0</v>
      </c>
      <c r="BK136" s="29">
        <f t="shared" si="244"/>
        <v>0</v>
      </c>
      <c r="BL136" s="29">
        <f t="shared" si="244"/>
        <v>0</v>
      </c>
      <c r="BM136" s="29">
        <f t="shared" si="244"/>
        <v>0</v>
      </c>
      <c r="BN136" s="29">
        <f t="shared" si="183"/>
        <v>261066000</v>
      </c>
      <c r="BO136" s="29">
        <f t="shared" ref="BO136:BV136" si="245">SUM(BO137,BO139,BO142,BO144,BO146,BO148,BO150)</f>
        <v>261066000</v>
      </c>
      <c r="BP136" s="29">
        <f t="shared" si="245"/>
        <v>0</v>
      </c>
      <c r="BQ136" s="29">
        <f t="shared" si="245"/>
        <v>0</v>
      </c>
      <c r="BR136" s="29">
        <f t="shared" si="245"/>
        <v>0</v>
      </c>
      <c r="BS136" s="29">
        <f t="shared" si="245"/>
        <v>0</v>
      </c>
      <c r="BT136" s="29">
        <f t="shared" si="245"/>
        <v>0</v>
      </c>
      <c r="BU136" s="29">
        <f t="shared" si="245"/>
        <v>0</v>
      </c>
      <c r="BV136" s="29">
        <f t="shared" si="245"/>
        <v>0</v>
      </c>
      <c r="BW136" s="29">
        <f t="shared" si="184"/>
        <v>261066000</v>
      </c>
      <c r="BX136" s="29">
        <f t="shared" ref="BX136" si="246">SUM(BX137,BX139,BX142,BX144,BX146,BX148,BX150)</f>
        <v>261066000</v>
      </c>
      <c r="BY136" s="29">
        <f t="shared" si="159"/>
        <v>0</v>
      </c>
      <c r="BZ136" s="29"/>
    </row>
    <row r="137" spans="1:78" ht="32.25" outlineLevel="3" collapsed="1" thickBot="1" x14ac:dyDescent="0.25">
      <c r="A137" s="33" t="s">
        <v>58</v>
      </c>
      <c r="B137" s="34">
        <f t="shared" si="158"/>
        <v>15</v>
      </c>
      <c r="C137" s="35" t="s">
        <v>59</v>
      </c>
      <c r="D137" s="48">
        <v>5700000</v>
      </c>
      <c r="E137" s="48"/>
      <c r="F137" s="49"/>
      <c r="G137" s="48">
        <f t="shared" si="207"/>
        <v>5700000</v>
      </c>
      <c r="H137" s="37"/>
      <c r="I137" s="38"/>
      <c r="J137" s="39">
        <f>SUM(J138)</f>
        <v>5700000</v>
      </c>
      <c r="K137" s="39">
        <f>SUM(K138)</f>
        <v>0</v>
      </c>
      <c r="L137" s="39">
        <f>SUM(L138)</f>
        <v>0</v>
      </c>
      <c r="M137" s="39">
        <f>SUM(M138)</f>
        <v>0</v>
      </c>
      <c r="N137" s="39">
        <f>SUM(N138)</f>
        <v>0</v>
      </c>
      <c r="O137" s="39">
        <f t="shared" si="214"/>
        <v>5700000</v>
      </c>
      <c r="P137" s="40">
        <f t="shared" si="208"/>
        <v>0</v>
      </c>
      <c r="Q137" s="38"/>
      <c r="R137" s="39">
        <f>SUM(R138)</f>
        <v>5700000</v>
      </c>
      <c r="S137" s="39">
        <f>SUM(S138)</f>
        <v>0</v>
      </c>
      <c r="T137" s="39">
        <f>SUM(T138)</f>
        <v>0</v>
      </c>
      <c r="U137" s="39">
        <f>SUM(U138)</f>
        <v>0</v>
      </c>
      <c r="V137" s="39">
        <f>SUM(V138)</f>
        <v>0</v>
      </c>
      <c r="W137" s="39">
        <f t="shared" si="215"/>
        <v>5700000</v>
      </c>
      <c r="X137" s="38"/>
      <c r="Y137" s="39">
        <v>6000000</v>
      </c>
      <c r="Z137" s="39">
        <f>SUM(Z138)</f>
        <v>0</v>
      </c>
      <c r="AA137" s="39">
        <f>SUM(AA138)</f>
        <v>0</v>
      </c>
      <c r="AB137" s="39">
        <f>SUM(AB138)</f>
        <v>0</v>
      </c>
      <c r="AC137" s="39">
        <f>SUM(AC138)</f>
        <v>0</v>
      </c>
      <c r="AD137" s="39">
        <f t="shared" si="179"/>
        <v>6000000</v>
      </c>
      <c r="AE137" s="39">
        <v>6000000</v>
      </c>
      <c r="AF137" s="39">
        <f t="shared" ref="AF137:AL137" si="247">SUM(AF138)</f>
        <v>0</v>
      </c>
      <c r="AG137" s="39">
        <f t="shared" si="247"/>
        <v>0</v>
      </c>
      <c r="AH137" s="39">
        <f t="shared" si="247"/>
        <v>0</v>
      </c>
      <c r="AI137" s="39">
        <f t="shared" si="247"/>
        <v>0</v>
      </c>
      <c r="AJ137" s="39">
        <f t="shared" si="247"/>
        <v>0</v>
      </c>
      <c r="AK137" s="39">
        <f t="shared" si="247"/>
        <v>0</v>
      </c>
      <c r="AL137" s="39">
        <f t="shared" si="247"/>
        <v>0</v>
      </c>
      <c r="AM137" s="39">
        <f t="shared" si="180"/>
        <v>6000000</v>
      </c>
      <c r="AN137" s="39">
        <v>6000000</v>
      </c>
      <c r="AO137" s="39">
        <f t="shared" ref="AO137:AU137" si="248">SUM(AO138)</f>
        <v>0</v>
      </c>
      <c r="AP137" s="39">
        <f t="shared" si="248"/>
        <v>0</v>
      </c>
      <c r="AQ137" s="39">
        <f t="shared" si="248"/>
        <v>0</v>
      </c>
      <c r="AR137" s="39">
        <f t="shared" si="248"/>
        <v>0</v>
      </c>
      <c r="AS137" s="39">
        <f t="shared" si="248"/>
        <v>0</v>
      </c>
      <c r="AT137" s="39">
        <f t="shared" si="248"/>
        <v>0</v>
      </c>
      <c r="AU137" s="39">
        <f t="shared" si="248"/>
        <v>0</v>
      </c>
      <c r="AV137" s="39">
        <f t="shared" si="181"/>
        <v>6000000</v>
      </c>
      <c r="AW137" s="39">
        <v>6000000</v>
      </c>
      <c r="AX137" s="39">
        <f t="shared" ref="AX137:BD137" si="249">SUM(AX138)</f>
        <v>0</v>
      </c>
      <c r="AY137" s="39">
        <f t="shared" si="249"/>
        <v>0</v>
      </c>
      <c r="AZ137" s="39">
        <f t="shared" si="249"/>
        <v>0</v>
      </c>
      <c r="BA137" s="39">
        <f t="shared" si="249"/>
        <v>0</v>
      </c>
      <c r="BB137" s="39">
        <f t="shared" si="249"/>
        <v>0</v>
      </c>
      <c r="BC137" s="39">
        <f t="shared" si="249"/>
        <v>0</v>
      </c>
      <c r="BD137" s="39">
        <f t="shared" si="249"/>
        <v>0</v>
      </c>
      <c r="BE137" s="39">
        <f t="shared" si="182"/>
        <v>6000000</v>
      </c>
      <c r="BF137" s="39">
        <v>6000000</v>
      </c>
      <c r="BG137" s="39">
        <f t="shared" ref="BG137:BM137" si="250">SUM(BG138)</f>
        <v>0</v>
      </c>
      <c r="BH137" s="39">
        <f t="shared" si="250"/>
        <v>0</v>
      </c>
      <c r="BI137" s="39">
        <f t="shared" si="250"/>
        <v>0</v>
      </c>
      <c r="BJ137" s="39">
        <f t="shared" si="250"/>
        <v>0</v>
      </c>
      <c r="BK137" s="39">
        <f t="shared" si="250"/>
        <v>0</v>
      </c>
      <c r="BL137" s="39">
        <f t="shared" si="250"/>
        <v>0</v>
      </c>
      <c r="BM137" s="39">
        <f t="shared" si="250"/>
        <v>0</v>
      </c>
      <c r="BN137" s="39">
        <f t="shared" si="183"/>
        <v>6000000</v>
      </c>
      <c r="BO137" s="39">
        <v>6000000</v>
      </c>
      <c r="BP137" s="39">
        <f t="shared" ref="BP137:BV137" si="251">SUM(BP138)</f>
        <v>0</v>
      </c>
      <c r="BQ137" s="39">
        <f t="shared" si="251"/>
        <v>0</v>
      </c>
      <c r="BR137" s="39">
        <f t="shared" si="251"/>
        <v>0</v>
      </c>
      <c r="BS137" s="39">
        <f t="shared" si="251"/>
        <v>0</v>
      </c>
      <c r="BT137" s="39">
        <f t="shared" si="251"/>
        <v>0</v>
      </c>
      <c r="BU137" s="39">
        <f t="shared" si="251"/>
        <v>0</v>
      </c>
      <c r="BV137" s="39">
        <f t="shared" si="251"/>
        <v>0</v>
      </c>
      <c r="BW137" s="39">
        <f t="shared" si="184"/>
        <v>6000000</v>
      </c>
      <c r="BX137" s="39">
        <f>BW137</f>
        <v>6000000</v>
      </c>
      <c r="BY137" s="39">
        <f t="shared" si="159"/>
        <v>0</v>
      </c>
      <c r="BZ137" s="39"/>
    </row>
    <row r="138" spans="1:78" ht="15.75" hidden="1" outlineLevel="4" thickBot="1" x14ac:dyDescent="0.25">
      <c r="A138" s="41"/>
      <c r="B138" s="42">
        <f t="shared" si="158"/>
        <v>0</v>
      </c>
      <c r="C138" s="43"/>
      <c r="D138" s="43"/>
      <c r="E138" s="43"/>
      <c r="F138" s="43"/>
      <c r="G138" s="43">
        <f t="shared" si="207"/>
        <v>0</v>
      </c>
      <c r="H138" s="44" t="s">
        <v>42</v>
      </c>
      <c r="I138" s="45">
        <v>12</v>
      </c>
      <c r="J138" s="46">
        <v>5700000</v>
      </c>
      <c r="K138" s="46"/>
      <c r="L138" s="46"/>
      <c r="M138" s="46"/>
      <c r="N138" s="46"/>
      <c r="O138" s="46">
        <f t="shared" si="214"/>
        <v>5700000</v>
      </c>
      <c r="P138" s="47">
        <f t="shared" si="208"/>
        <v>5700000</v>
      </c>
      <c r="Q138" s="45">
        <v>12</v>
      </c>
      <c r="R138" s="46">
        <f>6000000-300000</f>
        <v>5700000</v>
      </c>
      <c r="S138" s="46"/>
      <c r="T138" s="46"/>
      <c r="U138" s="46"/>
      <c r="V138" s="46"/>
      <c r="W138" s="46">
        <f t="shared" si="215"/>
        <v>5700000</v>
      </c>
      <c r="X138" s="45">
        <v>12</v>
      </c>
      <c r="Y138" s="46"/>
      <c r="Z138" s="46"/>
      <c r="AA138" s="46"/>
      <c r="AB138" s="46"/>
      <c r="AC138" s="46"/>
      <c r="AD138" s="46">
        <f t="shared" si="179"/>
        <v>0</v>
      </c>
      <c r="AE138" s="46"/>
      <c r="AF138" s="46"/>
      <c r="AG138" s="46"/>
      <c r="AH138" s="46"/>
      <c r="AI138" s="46"/>
      <c r="AJ138" s="46"/>
      <c r="AK138" s="46"/>
      <c r="AL138" s="46"/>
      <c r="AM138" s="46">
        <f t="shared" si="180"/>
        <v>0</v>
      </c>
      <c r="AN138" s="46"/>
      <c r="AO138" s="46"/>
      <c r="AP138" s="46"/>
      <c r="AQ138" s="46"/>
      <c r="AR138" s="46"/>
      <c r="AS138" s="46"/>
      <c r="AT138" s="46"/>
      <c r="AU138" s="46"/>
      <c r="AV138" s="46">
        <f t="shared" si="181"/>
        <v>0</v>
      </c>
      <c r="AW138" s="46"/>
      <c r="AX138" s="46"/>
      <c r="AY138" s="46"/>
      <c r="AZ138" s="46"/>
      <c r="BA138" s="46"/>
      <c r="BB138" s="46"/>
      <c r="BC138" s="46"/>
      <c r="BD138" s="46"/>
      <c r="BE138" s="46">
        <f t="shared" si="182"/>
        <v>0</v>
      </c>
      <c r="BF138" s="46"/>
      <c r="BG138" s="46"/>
      <c r="BH138" s="46"/>
      <c r="BI138" s="46"/>
      <c r="BJ138" s="46"/>
      <c r="BK138" s="46"/>
      <c r="BL138" s="46"/>
      <c r="BM138" s="46"/>
      <c r="BN138" s="46">
        <f t="shared" si="183"/>
        <v>0</v>
      </c>
      <c r="BO138" s="46"/>
      <c r="BP138" s="46"/>
      <c r="BQ138" s="46"/>
      <c r="BR138" s="46"/>
      <c r="BS138" s="46"/>
      <c r="BT138" s="46"/>
      <c r="BU138" s="46"/>
      <c r="BV138" s="46"/>
      <c r="BW138" s="46">
        <f t="shared" si="184"/>
        <v>0</v>
      </c>
      <c r="BX138" s="46"/>
      <c r="BY138" s="46">
        <f t="shared" si="159"/>
        <v>0</v>
      </c>
      <c r="BZ138" s="46"/>
    </row>
    <row r="139" spans="1:78" ht="32.25" outlineLevel="3" collapsed="1" thickBot="1" x14ac:dyDescent="0.25">
      <c r="A139" s="33" t="s">
        <v>60</v>
      </c>
      <c r="B139" s="34">
        <f t="shared" si="158"/>
        <v>15</v>
      </c>
      <c r="C139" s="35" t="s">
        <v>61</v>
      </c>
      <c r="D139" s="48">
        <v>61110000</v>
      </c>
      <c r="E139" s="48"/>
      <c r="F139" s="49"/>
      <c r="G139" s="48">
        <f t="shared" si="207"/>
        <v>61110000</v>
      </c>
      <c r="H139" s="37"/>
      <c r="I139" s="38"/>
      <c r="J139" s="39">
        <f>SUM(J140:J141)</f>
        <v>57900000</v>
      </c>
      <c r="K139" s="39">
        <f>SUM(K140:K141)</f>
        <v>0</v>
      </c>
      <c r="L139" s="39">
        <f>SUM(L140:L141)</f>
        <v>0</v>
      </c>
      <c r="M139" s="39">
        <f>SUM(M140:M141)</f>
        <v>0</v>
      </c>
      <c r="N139" s="39">
        <f>SUM(N140:N141)</f>
        <v>0</v>
      </c>
      <c r="O139" s="39">
        <f t="shared" si="214"/>
        <v>57900000</v>
      </c>
      <c r="P139" s="40">
        <f t="shared" si="208"/>
        <v>-3210000</v>
      </c>
      <c r="Q139" s="38"/>
      <c r="R139" s="39">
        <f>SUM(R140:R141)</f>
        <v>57900000</v>
      </c>
      <c r="S139" s="39">
        <f>SUM(S140:S141)</f>
        <v>0</v>
      </c>
      <c r="T139" s="39">
        <f>SUM(T140:T141)</f>
        <v>0</v>
      </c>
      <c r="U139" s="39">
        <f>SUM(U140:U141)</f>
        <v>0</v>
      </c>
      <c r="V139" s="39">
        <f>SUM(V140:V141)</f>
        <v>0</v>
      </c>
      <c r="W139" s="39">
        <f t="shared" si="215"/>
        <v>57900000</v>
      </c>
      <c r="X139" s="38"/>
      <c r="Y139" s="39">
        <v>64000000</v>
      </c>
      <c r="Z139" s="39">
        <f>SUM(Z140:Z141)</f>
        <v>0</v>
      </c>
      <c r="AA139" s="39">
        <f>SUM(AA140:AA141)</f>
        <v>0</v>
      </c>
      <c r="AB139" s="39">
        <f>SUM(AB140:AB141)</f>
        <v>0</v>
      </c>
      <c r="AC139" s="39">
        <f>SUM(AC140:AC141)</f>
        <v>0</v>
      </c>
      <c r="AD139" s="39">
        <f t="shared" si="179"/>
        <v>64000000</v>
      </c>
      <c r="AE139" s="39">
        <v>64000000</v>
      </c>
      <c r="AF139" s="39">
        <f t="shared" ref="AF139:AL139" si="252">SUM(AF140:AF141)</f>
        <v>0</v>
      </c>
      <c r="AG139" s="39">
        <f t="shared" si="252"/>
        <v>0</v>
      </c>
      <c r="AH139" s="39">
        <f t="shared" si="252"/>
        <v>0</v>
      </c>
      <c r="AI139" s="39">
        <f t="shared" si="252"/>
        <v>0</v>
      </c>
      <c r="AJ139" s="39">
        <f t="shared" si="252"/>
        <v>0</v>
      </c>
      <c r="AK139" s="39">
        <f t="shared" si="252"/>
        <v>0</v>
      </c>
      <c r="AL139" s="39">
        <f t="shared" si="252"/>
        <v>0</v>
      </c>
      <c r="AM139" s="39">
        <f t="shared" si="180"/>
        <v>64000000</v>
      </c>
      <c r="AN139" s="39">
        <v>64000000</v>
      </c>
      <c r="AO139" s="39">
        <f t="shared" ref="AO139:AU139" si="253">SUM(AO140:AO141)</f>
        <v>0</v>
      </c>
      <c r="AP139" s="39">
        <f t="shared" si="253"/>
        <v>0</v>
      </c>
      <c r="AQ139" s="39">
        <f t="shared" si="253"/>
        <v>0</v>
      </c>
      <c r="AR139" s="39">
        <f t="shared" si="253"/>
        <v>0</v>
      </c>
      <c r="AS139" s="39">
        <f t="shared" si="253"/>
        <v>0</v>
      </c>
      <c r="AT139" s="39">
        <f t="shared" si="253"/>
        <v>0</v>
      </c>
      <c r="AU139" s="39">
        <f t="shared" si="253"/>
        <v>0</v>
      </c>
      <c r="AV139" s="39">
        <f t="shared" si="181"/>
        <v>64000000</v>
      </c>
      <c r="AW139" s="39">
        <f>64000000+15000000</f>
        <v>79000000</v>
      </c>
      <c r="AX139" s="39">
        <f t="shared" ref="AX139:BD139" si="254">SUM(AX140:AX141)</f>
        <v>0</v>
      </c>
      <c r="AY139" s="39">
        <f t="shared" si="254"/>
        <v>0</v>
      </c>
      <c r="AZ139" s="39">
        <f t="shared" si="254"/>
        <v>0</v>
      </c>
      <c r="BA139" s="39">
        <f t="shared" si="254"/>
        <v>0</v>
      </c>
      <c r="BB139" s="39">
        <f t="shared" si="254"/>
        <v>0</v>
      </c>
      <c r="BC139" s="39">
        <f t="shared" si="254"/>
        <v>0</v>
      </c>
      <c r="BD139" s="39">
        <f t="shared" si="254"/>
        <v>0</v>
      </c>
      <c r="BE139" s="39">
        <f t="shared" si="182"/>
        <v>79000000</v>
      </c>
      <c r="BF139" s="39">
        <f>64000000+15000000</f>
        <v>79000000</v>
      </c>
      <c r="BG139" s="39">
        <f t="shared" ref="BG139:BM139" si="255">SUM(BG140:BG141)</f>
        <v>0</v>
      </c>
      <c r="BH139" s="39">
        <f t="shared" si="255"/>
        <v>0</v>
      </c>
      <c r="BI139" s="39">
        <f t="shared" si="255"/>
        <v>0</v>
      </c>
      <c r="BJ139" s="39">
        <f t="shared" si="255"/>
        <v>0</v>
      </c>
      <c r="BK139" s="39">
        <f t="shared" si="255"/>
        <v>0</v>
      </c>
      <c r="BL139" s="39">
        <f t="shared" si="255"/>
        <v>0</v>
      </c>
      <c r="BM139" s="39">
        <f t="shared" si="255"/>
        <v>0</v>
      </c>
      <c r="BN139" s="39">
        <f t="shared" si="183"/>
        <v>79000000</v>
      </c>
      <c r="BO139" s="39">
        <f>64000000+15000000</f>
        <v>79000000</v>
      </c>
      <c r="BP139" s="39">
        <f t="shared" ref="BP139:BV139" si="256">SUM(BP140:BP141)</f>
        <v>0</v>
      </c>
      <c r="BQ139" s="39">
        <f t="shared" si="256"/>
        <v>0</v>
      </c>
      <c r="BR139" s="39">
        <f t="shared" si="256"/>
        <v>0</v>
      </c>
      <c r="BS139" s="39">
        <f t="shared" si="256"/>
        <v>0</v>
      </c>
      <c r="BT139" s="39">
        <f t="shared" si="256"/>
        <v>0</v>
      </c>
      <c r="BU139" s="39">
        <f t="shared" si="256"/>
        <v>0</v>
      </c>
      <c r="BV139" s="39">
        <f t="shared" si="256"/>
        <v>0</v>
      </c>
      <c r="BW139" s="39">
        <f t="shared" si="184"/>
        <v>79000000</v>
      </c>
      <c r="BX139" s="39">
        <f>BW139</f>
        <v>79000000</v>
      </c>
      <c r="BY139" s="39">
        <f t="shared" si="159"/>
        <v>0</v>
      </c>
      <c r="BZ139" s="39"/>
    </row>
    <row r="140" spans="1:78" ht="15.75" hidden="1" outlineLevel="4" thickBot="1" x14ac:dyDescent="0.25">
      <c r="A140" s="41"/>
      <c r="B140" s="42">
        <f t="shared" si="158"/>
        <v>0</v>
      </c>
      <c r="C140" s="43"/>
      <c r="D140" s="43"/>
      <c r="E140" s="43"/>
      <c r="F140" s="43"/>
      <c r="G140" s="43">
        <f t="shared" si="207"/>
        <v>0</v>
      </c>
      <c r="H140" s="44" t="s">
        <v>42</v>
      </c>
      <c r="I140" s="45">
        <v>12</v>
      </c>
      <c r="J140" s="46">
        <v>25659000</v>
      </c>
      <c r="K140" s="46"/>
      <c r="L140" s="46"/>
      <c r="M140" s="46"/>
      <c r="N140" s="46"/>
      <c r="O140" s="46">
        <f t="shared" si="214"/>
        <v>25659000</v>
      </c>
      <c r="P140" s="47">
        <f t="shared" si="208"/>
        <v>25659000</v>
      </c>
      <c r="Q140" s="45">
        <v>12</v>
      </c>
      <c r="R140" s="46">
        <f>26500000-841000</f>
        <v>25659000</v>
      </c>
      <c r="S140" s="46"/>
      <c r="T140" s="46"/>
      <c r="U140" s="46"/>
      <c r="V140" s="46"/>
      <c r="W140" s="46">
        <f t="shared" si="215"/>
        <v>25659000</v>
      </c>
      <c r="X140" s="45"/>
      <c r="Y140" s="46"/>
      <c r="Z140" s="46"/>
      <c r="AA140" s="46"/>
      <c r="AB140" s="46"/>
      <c r="AC140" s="46"/>
      <c r="AD140" s="46">
        <f t="shared" si="179"/>
        <v>0</v>
      </c>
      <c r="AE140" s="46"/>
      <c r="AF140" s="46"/>
      <c r="AG140" s="46"/>
      <c r="AH140" s="46"/>
      <c r="AI140" s="46"/>
      <c r="AJ140" s="46"/>
      <c r="AK140" s="46"/>
      <c r="AL140" s="46"/>
      <c r="AM140" s="46">
        <f t="shared" si="180"/>
        <v>0</v>
      </c>
      <c r="AN140" s="46"/>
      <c r="AO140" s="46"/>
      <c r="AP140" s="46"/>
      <c r="AQ140" s="46"/>
      <c r="AR140" s="46"/>
      <c r="AS140" s="46"/>
      <c r="AT140" s="46"/>
      <c r="AU140" s="46"/>
      <c r="AV140" s="46">
        <f t="shared" si="181"/>
        <v>0</v>
      </c>
      <c r="AW140" s="46"/>
      <c r="AX140" s="46"/>
      <c r="AY140" s="46"/>
      <c r="AZ140" s="46"/>
      <c r="BA140" s="46"/>
      <c r="BB140" s="46"/>
      <c r="BC140" s="46"/>
      <c r="BD140" s="46"/>
      <c r="BE140" s="46">
        <f t="shared" si="182"/>
        <v>0</v>
      </c>
      <c r="BF140" s="46"/>
      <c r="BG140" s="46"/>
      <c r="BH140" s="46"/>
      <c r="BI140" s="46"/>
      <c r="BJ140" s="46"/>
      <c r="BK140" s="46"/>
      <c r="BL140" s="46"/>
      <c r="BM140" s="46"/>
      <c r="BN140" s="46">
        <f t="shared" si="183"/>
        <v>0</v>
      </c>
      <c r="BO140" s="46"/>
      <c r="BP140" s="46"/>
      <c r="BQ140" s="46"/>
      <c r="BR140" s="46"/>
      <c r="BS140" s="46"/>
      <c r="BT140" s="46"/>
      <c r="BU140" s="46"/>
      <c r="BV140" s="46"/>
      <c r="BW140" s="46">
        <f t="shared" si="184"/>
        <v>0</v>
      </c>
      <c r="BX140" s="46"/>
      <c r="BY140" s="46">
        <f t="shared" si="159"/>
        <v>0</v>
      </c>
      <c r="BZ140" s="46"/>
    </row>
    <row r="141" spans="1:78" ht="15.75" hidden="1" outlineLevel="4" thickBot="1" x14ac:dyDescent="0.25">
      <c r="A141" s="41"/>
      <c r="B141" s="42">
        <f t="shared" si="158"/>
        <v>0</v>
      </c>
      <c r="C141" s="43"/>
      <c r="D141" s="43"/>
      <c r="E141" s="43"/>
      <c r="F141" s="43"/>
      <c r="G141" s="43">
        <f t="shared" si="207"/>
        <v>0</v>
      </c>
      <c r="H141" s="44" t="s">
        <v>26</v>
      </c>
      <c r="I141" s="45">
        <v>6</v>
      </c>
      <c r="J141" s="46">
        <v>32241000</v>
      </c>
      <c r="K141" s="46"/>
      <c r="L141" s="46"/>
      <c r="M141" s="46"/>
      <c r="N141" s="46"/>
      <c r="O141" s="46">
        <f t="shared" si="214"/>
        <v>32241000</v>
      </c>
      <c r="P141" s="47">
        <f t="shared" si="208"/>
        <v>32241000</v>
      </c>
      <c r="Q141" s="45">
        <f>7-1</f>
        <v>6</v>
      </c>
      <c r="R141" s="46">
        <f>37500000-5259000</f>
        <v>32241000</v>
      </c>
      <c r="S141" s="46"/>
      <c r="T141" s="46"/>
      <c r="U141" s="46"/>
      <c r="V141" s="46"/>
      <c r="W141" s="46">
        <f t="shared" si="215"/>
        <v>32241000</v>
      </c>
      <c r="X141" s="45"/>
      <c r="Y141" s="46"/>
      <c r="Z141" s="46"/>
      <c r="AA141" s="46"/>
      <c r="AB141" s="46"/>
      <c r="AC141" s="46"/>
      <c r="AD141" s="46">
        <f t="shared" si="179"/>
        <v>0</v>
      </c>
      <c r="AE141" s="46"/>
      <c r="AF141" s="46"/>
      <c r="AG141" s="46"/>
      <c r="AH141" s="46"/>
      <c r="AI141" s="46"/>
      <c r="AJ141" s="46"/>
      <c r="AK141" s="46"/>
      <c r="AL141" s="46"/>
      <c r="AM141" s="46">
        <f t="shared" si="180"/>
        <v>0</v>
      </c>
      <c r="AN141" s="46"/>
      <c r="AO141" s="46"/>
      <c r="AP141" s="46"/>
      <c r="AQ141" s="46"/>
      <c r="AR141" s="46"/>
      <c r="AS141" s="46"/>
      <c r="AT141" s="46"/>
      <c r="AU141" s="46"/>
      <c r="AV141" s="46">
        <f t="shared" si="181"/>
        <v>0</v>
      </c>
      <c r="AW141" s="46"/>
      <c r="AX141" s="46"/>
      <c r="AY141" s="46"/>
      <c r="AZ141" s="46"/>
      <c r="BA141" s="46"/>
      <c r="BB141" s="46"/>
      <c r="BC141" s="46"/>
      <c r="BD141" s="46"/>
      <c r="BE141" s="46">
        <f t="shared" si="182"/>
        <v>0</v>
      </c>
      <c r="BF141" s="46"/>
      <c r="BG141" s="46"/>
      <c r="BH141" s="46"/>
      <c r="BI141" s="46"/>
      <c r="BJ141" s="46"/>
      <c r="BK141" s="46"/>
      <c r="BL141" s="46"/>
      <c r="BM141" s="46"/>
      <c r="BN141" s="46">
        <f t="shared" si="183"/>
        <v>0</v>
      </c>
      <c r="BO141" s="46"/>
      <c r="BP141" s="46"/>
      <c r="BQ141" s="46"/>
      <c r="BR141" s="46"/>
      <c r="BS141" s="46"/>
      <c r="BT141" s="46"/>
      <c r="BU141" s="46"/>
      <c r="BV141" s="46"/>
      <c r="BW141" s="46">
        <f t="shared" si="184"/>
        <v>0</v>
      </c>
      <c r="BX141" s="46"/>
      <c r="BY141" s="46">
        <f t="shared" si="159"/>
        <v>0</v>
      </c>
      <c r="BZ141" s="46"/>
    </row>
    <row r="142" spans="1:78" ht="16.5" outlineLevel="3" collapsed="1" thickBot="1" x14ac:dyDescent="0.25">
      <c r="A142" s="33" t="s">
        <v>62</v>
      </c>
      <c r="B142" s="34">
        <f t="shared" si="158"/>
        <v>15</v>
      </c>
      <c r="C142" s="35" t="s">
        <v>63</v>
      </c>
      <c r="D142" s="48">
        <v>10200000</v>
      </c>
      <c r="E142" s="48"/>
      <c r="F142" s="49"/>
      <c r="G142" s="48">
        <f t="shared" si="207"/>
        <v>10200000</v>
      </c>
      <c r="H142" s="37"/>
      <c r="I142" s="38"/>
      <c r="J142" s="39">
        <f>SUM(J143)</f>
        <v>8000000</v>
      </c>
      <c r="K142" s="39">
        <f>SUM(K143)</f>
        <v>0</v>
      </c>
      <c r="L142" s="39">
        <f>SUM(L143)</f>
        <v>0</v>
      </c>
      <c r="M142" s="39">
        <f>SUM(M143)</f>
        <v>0</v>
      </c>
      <c r="N142" s="39">
        <f>SUM(N143)</f>
        <v>0</v>
      </c>
      <c r="O142" s="39">
        <f t="shared" si="214"/>
        <v>8000000</v>
      </c>
      <c r="P142" s="40">
        <f t="shared" si="208"/>
        <v>-2200000</v>
      </c>
      <c r="Q142" s="38"/>
      <c r="R142" s="39">
        <f>SUM(R143)</f>
        <v>8000000</v>
      </c>
      <c r="S142" s="39">
        <f>SUM(S143)</f>
        <v>0</v>
      </c>
      <c r="T142" s="39">
        <f>SUM(T143)</f>
        <v>0</v>
      </c>
      <c r="U142" s="39">
        <f>SUM(U143)</f>
        <v>0</v>
      </c>
      <c r="V142" s="39">
        <f>SUM(V143)</f>
        <v>0</v>
      </c>
      <c r="W142" s="39">
        <f t="shared" si="215"/>
        <v>8000000</v>
      </c>
      <c r="X142" s="38"/>
      <c r="Y142" s="39">
        <v>8250000</v>
      </c>
      <c r="Z142" s="39">
        <f>SUM(Z143)</f>
        <v>0</v>
      </c>
      <c r="AA142" s="39">
        <f>SUM(AA143)</f>
        <v>0</v>
      </c>
      <c r="AB142" s="39">
        <f>SUM(AB143)</f>
        <v>0</v>
      </c>
      <c r="AC142" s="39">
        <f>SUM(AC143)</f>
        <v>0</v>
      </c>
      <c r="AD142" s="39">
        <f t="shared" si="179"/>
        <v>8250000</v>
      </c>
      <c r="AE142" s="39">
        <v>8250000</v>
      </c>
      <c r="AF142" s="39">
        <f t="shared" ref="AF142:AL142" si="257">SUM(AF143)</f>
        <v>0</v>
      </c>
      <c r="AG142" s="39">
        <f t="shared" si="257"/>
        <v>0</v>
      </c>
      <c r="AH142" s="39">
        <f t="shared" si="257"/>
        <v>0</v>
      </c>
      <c r="AI142" s="39">
        <f t="shared" si="257"/>
        <v>0</v>
      </c>
      <c r="AJ142" s="39">
        <f t="shared" si="257"/>
        <v>0</v>
      </c>
      <c r="AK142" s="39">
        <f t="shared" si="257"/>
        <v>0</v>
      </c>
      <c r="AL142" s="39">
        <f t="shared" si="257"/>
        <v>0</v>
      </c>
      <c r="AM142" s="39">
        <f t="shared" si="180"/>
        <v>8250000</v>
      </c>
      <c r="AN142" s="39">
        <v>8250000</v>
      </c>
      <c r="AO142" s="39">
        <f t="shared" ref="AO142:AU142" si="258">SUM(AO143)</f>
        <v>0</v>
      </c>
      <c r="AP142" s="39">
        <f t="shared" si="258"/>
        <v>0</v>
      </c>
      <c r="AQ142" s="39">
        <f t="shared" si="258"/>
        <v>0</v>
      </c>
      <c r="AR142" s="39">
        <f t="shared" si="258"/>
        <v>0</v>
      </c>
      <c r="AS142" s="39">
        <f t="shared" si="258"/>
        <v>0</v>
      </c>
      <c r="AT142" s="39">
        <f t="shared" si="258"/>
        <v>0</v>
      </c>
      <c r="AU142" s="39">
        <f t="shared" si="258"/>
        <v>0</v>
      </c>
      <c r="AV142" s="39">
        <f t="shared" si="181"/>
        <v>8250000</v>
      </c>
      <c r="AW142" s="39">
        <v>8250000</v>
      </c>
      <c r="AX142" s="39">
        <f t="shared" ref="AX142:BD142" si="259">SUM(AX143)</f>
        <v>0</v>
      </c>
      <c r="AY142" s="39">
        <f t="shared" si="259"/>
        <v>0</v>
      </c>
      <c r="AZ142" s="39">
        <f t="shared" si="259"/>
        <v>0</v>
      </c>
      <c r="BA142" s="39">
        <f t="shared" si="259"/>
        <v>0</v>
      </c>
      <c r="BB142" s="39">
        <f t="shared" si="259"/>
        <v>0</v>
      </c>
      <c r="BC142" s="39">
        <f t="shared" si="259"/>
        <v>0</v>
      </c>
      <c r="BD142" s="39">
        <f t="shared" si="259"/>
        <v>0</v>
      </c>
      <c r="BE142" s="39">
        <f t="shared" si="182"/>
        <v>8250000</v>
      </c>
      <c r="BF142" s="39">
        <v>8250000</v>
      </c>
      <c r="BG142" s="39">
        <f t="shared" ref="BG142:BM142" si="260">SUM(BG143)</f>
        <v>0</v>
      </c>
      <c r="BH142" s="39">
        <f t="shared" si="260"/>
        <v>0</v>
      </c>
      <c r="BI142" s="39">
        <f t="shared" si="260"/>
        <v>0</v>
      </c>
      <c r="BJ142" s="39">
        <f t="shared" si="260"/>
        <v>0</v>
      </c>
      <c r="BK142" s="39">
        <f t="shared" si="260"/>
        <v>0</v>
      </c>
      <c r="BL142" s="39">
        <f t="shared" si="260"/>
        <v>0</v>
      </c>
      <c r="BM142" s="39">
        <f t="shared" si="260"/>
        <v>0</v>
      </c>
      <c r="BN142" s="39">
        <f t="shared" si="183"/>
        <v>8250000</v>
      </c>
      <c r="BO142" s="39">
        <v>8250000</v>
      </c>
      <c r="BP142" s="39">
        <f t="shared" ref="BP142:BV142" si="261">SUM(BP143)</f>
        <v>0</v>
      </c>
      <c r="BQ142" s="39">
        <f t="shared" si="261"/>
        <v>0</v>
      </c>
      <c r="BR142" s="39">
        <f t="shared" si="261"/>
        <v>0</v>
      </c>
      <c r="BS142" s="39">
        <f t="shared" si="261"/>
        <v>0</v>
      </c>
      <c r="BT142" s="39">
        <f t="shared" si="261"/>
        <v>0</v>
      </c>
      <c r="BU142" s="39">
        <f t="shared" si="261"/>
        <v>0</v>
      </c>
      <c r="BV142" s="39">
        <f t="shared" si="261"/>
        <v>0</v>
      </c>
      <c r="BW142" s="39">
        <f t="shared" si="184"/>
        <v>8250000</v>
      </c>
      <c r="BX142" s="39">
        <f>BW142</f>
        <v>8250000</v>
      </c>
      <c r="BY142" s="39">
        <f t="shared" si="159"/>
        <v>0</v>
      </c>
      <c r="BZ142" s="39"/>
    </row>
    <row r="143" spans="1:78" ht="15.75" hidden="1" outlineLevel="4" thickBot="1" x14ac:dyDescent="0.25">
      <c r="A143" s="41"/>
      <c r="B143" s="42">
        <f t="shared" si="158"/>
        <v>0</v>
      </c>
      <c r="C143" s="43"/>
      <c r="D143" s="43"/>
      <c r="E143" s="43"/>
      <c r="F143" s="43"/>
      <c r="G143" s="43">
        <f t="shared" si="207"/>
        <v>0</v>
      </c>
      <c r="H143" s="44" t="s">
        <v>42</v>
      </c>
      <c r="I143" s="45">
        <v>12</v>
      </c>
      <c r="J143" s="46">
        <v>8000000</v>
      </c>
      <c r="K143" s="46"/>
      <c r="L143" s="46"/>
      <c r="M143" s="46"/>
      <c r="N143" s="46"/>
      <c r="O143" s="46">
        <f t="shared" si="214"/>
        <v>8000000</v>
      </c>
      <c r="P143" s="47">
        <f t="shared" si="208"/>
        <v>8000000</v>
      </c>
      <c r="Q143" s="45">
        <v>12</v>
      </c>
      <c r="R143" s="46">
        <f>8250000-250000</f>
        <v>8000000</v>
      </c>
      <c r="S143" s="46"/>
      <c r="T143" s="46"/>
      <c r="U143" s="46"/>
      <c r="V143" s="46"/>
      <c r="W143" s="46">
        <f t="shared" si="215"/>
        <v>8000000</v>
      </c>
      <c r="X143" s="45">
        <v>12</v>
      </c>
      <c r="Y143" s="46"/>
      <c r="Z143" s="46"/>
      <c r="AA143" s="46"/>
      <c r="AB143" s="46"/>
      <c r="AC143" s="46"/>
      <c r="AD143" s="46">
        <f t="shared" si="179"/>
        <v>0</v>
      </c>
      <c r="AE143" s="46"/>
      <c r="AF143" s="46"/>
      <c r="AG143" s="46"/>
      <c r="AH143" s="46"/>
      <c r="AI143" s="46"/>
      <c r="AJ143" s="46"/>
      <c r="AK143" s="46"/>
      <c r="AL143" s="46"/>
      <c r="AM143" s="46">
        <f t="shared" si="180"/>
        <v>0</v>
      </c>
      <c r="AN143" s="46"/>
      <c r="AO143" s="46"/>
      <c r="AP143" s="46"/>
      <c r="AQ143" s="46"/>
      <c r="AR143" s="46"/>
      <c r="AS143" s="46"/>
      <c r="AT143" s="46"/>
      <c r="AU143" s="46"/>
      <c r="AV143" s="46">
        <f t="shared" si="181"/>
        <v>0</v>
      </c>
      <c r="AW143" s="46"/>
      <c r="AX143" s="46"/>
      <c r="AY143" s="46"/>
      <c r="AZ143" s="46"/>
      <c r="BA143" s="46"/>
      <c r="BB143" s="46"/>
      <c r="BC143" s="46"/>
      <c r="BD143" s="46"/>
      <c r="BE143" s="46">
        <f t="shared" si="182"/>
        <v>0</v>
      </c>
      <c r="BF143" s="46"/>
      <c r="BG143" s="46"/>
      <c r="BH143" s="46"/>
      <c r="BI143" s="46"/>
      <c r="BJ143" s="46"/>
      <c r="BK143" s="46"/>
      <c r="BL143" s="46"/>
      <c r="BM143" s="46"/>
      <c r="BN143" s="46">
        <f t="shared" si="183"/>
        <v>0</v>
      </c>
      <c r="BO143" s="46"/>
      <c r="BP143" s="46"/>
      <c r="BQ143" s="46"/>
      <c r="BR143" s="46"/>
      <c r="BS143" s="46"/>
      <c r="BT143" s="46"/>
      <c r="BU143" s="46"/>
      <c r="BV143" s="46"/>
      <c r="BW143" s="46">
        <f t="shared" si="184"/>
        <v>0</v>
      </c>
      <c r="BX143" s="46"/>
      <c r="BY143" s="46">
        <f t="shared" ref="BY143:BY170" si="262">BX143-BW143</f>
        <v>0</v>
      </c>
      <c r="BZ143" s="46"/>
    </row>
    <row r="144" spans="1:78" ht="16.5" outlineLevel="3" collapsed="1" thickBot="1" x14ac:dyDescent="0.25">
      <c r="A144" s="33" t="s">
        <v>64</v>
      </c>
      <c r="B144" s="34">
        <f t="shared" ref="B144:B170" si="263">LEN(A144)</f>
        <v>15</v>
      </c>
      <c r="C144" s="35" t="s">
        <v>65</v>
      </c>
      <c r="D144" s="48">
        <v>82300000</v>
      </c>
      <c r="E144" s="48"/>
      <c r="F144" s="49"/>
      <c r="G144" s="48">
        <f t="shared" si="207"/>
        <v>82300000</v>
      </c>
      <c r="H144" s="37"/>
      <c r="I144" s="38"/>
      <c r="J144" s="39">
        <f>SUM(J145)</f>
        <v>82300000</v>
      </c>
      <c r="K144" s="39">
        <f>SUM(K145)</f>
        <v>0</v>
      </c>
      <c r="L144" s="39">
        <f>SUM(L145)</f>
        <v>0</v>
      </c>
      <c r="M144" s="39">
        <f>SUM(M145)</f>
        <v>0</v>
      </c>
      <c r="N144" s="39">
        <f>SUM(N145)</f>
        <v>0</v>
      </c>
      <c r="O144" s="39">
        <f t="shared" si="214"/>
        <v>82300000</v>
      </c>
      <c r="P144" s="40">
        <f t="shared" si="208"/>
        <v>0</v>
      </c>
      <c r="Q144" s="38"/>
      <c r="R144" s="39">
        <f>SUM(R145)</f>
        <v>82300000</v>
      </c>
      <c r="S144" s="39">
        <f>SUM(S145)</f>
        <v>0</v>
      </c>
      <c r="T144" s="39">
        <f>SUM(T145)</f>
        <v>0</v>
      </c>
      <c r="U144" s="39">
        <f>SUM(U145)</f>
        <v>0</v>
      </c>
      <c r="V144" s="39">
        <f>SUM(V145)</f>
        <v>0</v>
      </c>
      <c r="W144" s="39">
        <f t="shared" si="215"/>
        <v>82300000</v>
      </c>
      <c r="X144" s="38"/>
      <c r="Y144" s="39">
        <v>84800000</v>
      </c>
      <c r="Z144" s="39">
        <f>SUM(Z145)</f>
        <v>0</v>
      </c>
      <c r="AA144" s="39">
        <f>SUM(AA145)</f>
        <v>0</v>
      </c>
      <c r="AB144" s="39">
        <f>SUM(AB145)</f>
        <v>0</v>
      </c>
      <c r="AC144" s="39">
        <f>SUM(AC145)</f>
        <v>0</v>
      </c>
      <c r="AD144" s="39">
        <f t="shared" si="179"/>
        <v>84800000</v>
      </c>
      <c r="AE144" s="39">
        <v>84800000</v>
      </c>
      <c r="AF144" s="39">
        <f t="shared" ref="AF144:AL144" si="264">SUM(AF145)</f>
        <v>0</v>
      </c>
      <c r="AG144" s="39">
        <f t="shared" si="264"/>
        <v>0</v>
      </c>
      <c r="AH144" s="39">
        <f t="shared" si="264"/>
        <v>0</v>
      </c>
      <c r="AI144" s="39">
        <f t="shared" si="264"/>
        <v>0</v>
      </c>
      <c r="AJ144" s="39">
        <f t="shared" si="264"/>
        <v>0</v>
      </c>
      <c r="AK144" s="39">
        <f t="shared" si="264"/>
        <v>0</v>
      </c>
      <c r="AL144" s="39">
        <f t="shared" si="264"/>
        <v>0</v>
      </c>
      <c r="AM144" s="39">
        <f t="shared" si="180"/>
        <v>84800000</v>
      </c>
      <c r="AN144" s="39">
        <v>84800000</v>
      </c>
      <c r="AO144" s="39">
        <f t="shared" ref="AO144:AU144" si="265">SUM(AO145)</f>
        <v>0</v>
      </c>
      <c r="AP144" s="39">
        <f t="shared" si="265"/>
        <v>0</v>
      </c>
      <c r="AQ144" s="39">
        <f t="shared" si="265"/>
        <v>0</v>
      </c>
      <c r="AR144" s="39">
        <f t="shared" si="265"/>
        <v>0</v>
      </c>
      <c r="AS144" s="39">
        <f t="shared" si="265"/>
        <v>0</v>
      </c>
      <c r="AT144" s="39">
        <f t="shared" si="265"/>
        <v>0</v>
      </c>
      <c r="AU144" s="39">
        <f t="shared" si="265"/>
        <v>0</v>
      </c>
      <c r="AV144" s="39">
        <f t="shared" si="181"/>
        <v>84800000</v>
      </c>
      <c r="AW144" s="39">
        <v>84800000</v>
      </c>
      <c r="AX144" s="39">
        <f t="shared" ref="AX144:BD144" si="266">SUM(AX145)</f>
        <v>0</v>
      </c>
      <c r="AY144" s="39">
        <f t="shared" si="266"/>
        <v>0</v>
      </c>
      <c r="AZ144" s="39">
        <f t="shared" si="266"/>
        <v>0</v>
      </c>
      <c r="BA144" s="39">
        <f t="shared" si="266"/>
        <v>0</v>
      </c>
      <c r="BB144" s="39">
        <f t="shared" si="266"/>
        <v>0</v>
      </c>
      <c r="BC144" s="39">
        <f t="shared" si="266"/>
        <v>0</v>
      </c>
      <c r="BD144" s="39">
        <f t="shared" si="266"/>
        <v>0</v>
      </c>
      <c r="BE144" s="39">
        <f t="shared" si="182"/>
        <v>84800000</v>
      </c>
      <c r="BF144" s="39">
        <v>84800000</v>
      </c>
      <c r="BG144" s="39">
        <f t="shared" ref="BG144:BM144" si="267">SUM(BG145)</f>
        <v>0</v>
      </c>
      <c r="BH144" s="39">
        <f t="shared" si="267"/>
        <v>0</v>
      </c>
      <c r="BI144" s="39">
        <f t="shared" si="267"/>
        <v>0</v>
      </c>
      <c r="BJ144" s="39">
        <f t="shared" si="267"/>
        <v>0</v>
      </c>
      <c r="BK144" s="39">
        <f t="shared" si="267"/>
        <v>0</v>
      </c>
      <c r="BL144" s="39">
        <f t="shared" si="267"/>
        <v>0</v>
      </c>
      <c r="BM144" s="39">
        <f t="shared" si="267"/>
        <v>0</v>
      </c>
      <c r="BN144" s="39">
        <f t="shared" si="183"/>
        <v>84800000</v>
      </c>
      <c r="BO144" s="39">
        <v>84800000</v>
      </c>
      <c r="BP144" s="39">
        <f t="shared" ref="BP144:BV144" si="268">SUM(BP145)</f>
        <v>0</v>
      </c>
      <c r="BQ144" s="39">
        <f t="shared" si="268"/>
        <v>0</v>
      </c>
      <c r="BR144" s="39">
        <f t="shared" si="268"/>
        <v>0</v>
      </c>
      <c r="BS144" s="39">
        <f t="shared" si="268"/>
        <v>0</v>
      </c>
      <c r="BT144" s="39">
        <f t="shared" si="268"/>
        <v>0</v>
      </c>
      <c r="BU144" s="39">
        <f t="shared" si="268"/>
        <v>0</v>
      </c>
      <c r="BV144" s="39">
        <f t="shared" si="268"/>
        <v>0</v>
      </c>
      <c r="BW144" s="39">
        <f t="shared" si="184"/>
        <v>84800000</v>
      </c>
      <c r="BX144" s="39">
        <f>BW144</f>
        <v>84800000</v>
      </c>
      <c r="BY144" s="39">
        <f t="shared" si="262"/>
        <v>0</v>
      </c>
      <c r="BZ144" s="39"/>
    </row>
    <row r="145" spans="1:78" ht="15.75" hidden="1" outlineLevel="4" thickBot="1" x14ac:dyDescent="0.25">
      <c r="A145" s="41"/>
      <c r="B145" s="42">
        <f t="shared" si="263"/>
        <v>0</v>
      </c>
      <c r="C145" s="43"/>
      <c r="D145" s="43"/>
      <c r="E145" s="43"/>
      <c r="F145" s="43"/>
      <c r="G145" s="43">
        <f t="shared" si="207"/>
        <v>0</v>
      </c>
      <c r="H145" s="44" t="s">
        <v>42</v>
      </c>
      <c r="I145" s="45">
        <v>11</v>
      </c>
      <c r="J145" s="46">
        <v>82300000</v>
      </c>
      <c r="K145" s="46"/>
      <c r="L145" s="46"/>
      <c r="M145" s="46"/>
      <c r="N145" s="46"/>
      <c r="O145" s="46">
        <f t="shared" si="214"/>
        <v>82300000</v>
      </c>
      <c r="P145" s="47">
        <f t="shared" si="208"/>
        <v>82300000</v>
      </c>
      <c r="Q145" s="45">
        <v>11</v>
      </c>
      <c r="R145" s="46">
        <f>84800000-2500000</f>
        <v>82300000</v>
      </c>
      <c r="S145" s="46"/>
      <c r="T145" s="46"/>
      <c r="U145" s="46"/>
      <c r="V145" s="46"/>
      <c r="W145" s="46">
        <f t="shared" si="215"/>
        <v>82300000</v>
      </c>
      <c r="X145" s="45">
        <v>11</v>
      </c>
      <c r="Y145" s="46"/>
      <c r="Z145" s="46"/>
      <c r="AA145" s="46"/>
      <c r="AB145" s="46"/>
      <c r="AC145" s="46"/>
      <c r="AD145" s="46">
        <f t="shared" si="179"/>
        <v>0</v>
      </c>
      <c r="AE145" s="46"/>
      <c r="AF145" s="46"/>
      <c r="AG145" s="46"/>
      <c r="AH145" s="46"/>
      <c r="AI145" s="46"/>
      <c r="AJ145" s="46"/>
      <c r="AK145" s="46"/>
      <c r="AL145" s="46"/>
      <c r="AM145" s="46">
        <f t="shared" si="180"/>
        <v>0</v>
      </c>
      <c r="AN145" s="46"/>
      <c r="AO145" s="46"/>
      <c r="AP145" s="46"/>
      <c r="AQ145" s="46"/>
      <c r="AR145" s="46"/>
      <c r="AS145" s="46"/>
      <c r="AT145" s="46"/>
      <c r="AU145" s="46"/>
      <c r="AV145" s="46">
        <f t="shared" si="181"/>
        <v>0</v>
      </c>
      <c r="AW145" s="46"/>
      <c r="AX145" s="46"/>
      <c r="AY145" s="46"/>
      <c r="AZ145" s="46"/>
      <c r="BA145" s="46"/>
      <c r="BB145" s="46"/>
      <c r="BC145" s="46"/>
      <c r="BD145" s="46"/>
      <c r="BE145" s="46">
        <f t="shared" si="182"/>
        <v>0</v>
      </c>
      <c r="BF145" s="46"/>
      <c r="BG145" s="46"/>
      <c r="BH145" s="46"/>
      <c r="BI145" s="46"/>
      <c r="BJ145" s="46"/>
      <c r="BK145" s="46"/>
      <c r="BL145" s="46"/>
      <c r="BM145" s="46"/>
      <c r="BN145" s="46">
        <f t="shared" si="183"/>
        <v>0</v>
      </c>
      <c r="BO145" s="46"/>
      <c r="BP145" s="46"/>
      <c r="BQ145" s="46"/>
      <c r="BR145" s="46"/>
      <c r="BS145" s="46"/>
      <c r="BT145" s="46"/>
      <c r="BU145" s="46"/>
      <c r="BV145" s="46"/>
      <c r="BW145" s="46">
        <f t="shared" si="184"/>
        <v>0</v>
      </c>
      <c r="BX145" s="46"/>
      <c r="BY145" s="46">
        <f t="shared" si="262"/>
        <v>0</v>
      </c>
      <c r="BZ145" s="46"/>
    </row>
    <row r="146" spans="1:78" ht="32.25" outlineLevel="3" collapsed="1" thickBot="1" x14ac:dyDescent="0.25">
      <c r="A146" s="33" t="s">
        <v>66</v>
      </c>
      <c r="B146" s="34">
        <f t="shared" si="263"/>
        <v>15</v>
      </c>
      <c r="C146" s="35" t="s">
        <v>67</v>
      </c>
      <c r="D146" s="48">
        <v>19600000</v>
      </c>
      <c r="E146" s="48"/>
      <c r="F146" s="49"/>
      <c r="G146" s="48">
        <f t="shared" si="207"/>
        <v>19600000</v>
      </c>
      <c r="H146" s="37"/>
      <c r="I146" s="38"/>
      <c r="J146" s="39">
        <f>SUM(J147)</f>
        <v>24500000</v>
      </c>
      <c r="K146" s="39">
        <f>SUM(K147)</f>
        <v>0</v>
      </c>
      <c r="L146" s="39">
        <f>SUM(L147)</f>
        <v>0</v>
      </c>
      <c r="M146" s="39">
        <f>SUM(M147)</f>
        <v>0</v>
      </c>
      <c r="N146" s="39">
        <f>SUM(N147)</f>
        <v>0</v>
      </c>
      <c r="O146" s="39">
        <f t="shared" si="214"/>
        <v>24500000</v>
      </c>
      <c r="P146" s="40">
        <f t="shared" si="208"/>
        <v>4900000</v>
      </c>
      <c r="Q146" s="38"/>
      <c r="R146" s="39">
        <f>SUM(R147)</f>
        <v>19600000</v>
      </c>
      <c r="S146" s="39">
        <f>SUM(S147)</f>
        <v>0</v>
      </c>
      <c r="T146" s="39">
        <f>SUM(T147)</f>
        <v>0</v>
      </c>
      <c r="U146" s="39">
        <f>SUM(U147)</f>
        <v>0</v>
      </c>
      <c r="V146" s="39">
        <f>SUM(V147)</f>
        <v>0</v>
      </c>
      <c r="W146" s="39">
        <f t="shared" si="215"/>
        <v>19600000</v>
      </c>
      <c r="X146" s="38"/>
      <c r="Y146" s="39">
        <v>24250000</v>
      </c>
      <c r="Z146" s="39">
        <f>SUM(Z147)</f>
        <v>0</v>
      </c>
      <c r="AA146" s="39">
        <f>SUM(AA147)</f>
        <v>0</v>
      </c>
      <c r="AB146" s="39">
        <f>SUM(AB147)</f>
        <v>0</v>
      </c>
      <c r="AC146" s="39">
        <f>SUM(AC147)</f>
        <v>0</v>
      </c>
      <c r="AD146" s="39">
        <f t="shared" si="179"/>
        <v>24250000</v>
      </c>
      <c r="AE146" s="39">
        <f>24250000-4650000</f>
        <v>19600000</v>
      </c>
      <c r="AF146" s="39">
        <f t="shared" ref="AF146:AL146" si="269">SUM(AF147)</f>
        <v>0</v>
      </c>
      <c r="AG146" s="39">
        <f t="shared" si="269"/>
        <v>0</v>
      </c>
      <c r="AH146" s="39">
        <f t="shared" si="269"/>
        <v>0</v>
      </c>
      <c r="AI146" s="39">
        <f t="shared" si="269"/>
        <v>0</v>
      </c>
      <c r="AJ146" s="39">
        <f t="shared" si="269"/>
        <v>0</v>
      </c>
      <c r="AK146" s="39">
        <f t="shared" si="269"/>
        <v>0</v>
      </c>
      <c r="AL146" s="39">
        <f t="shared" si="269"/>
        <v>0</v>
      </c>
      <c r="AM146" s="39">
        <f t="shared" si="180"/>
        <v>19600000</v>
      </c>
      <c r="AN146" s="39">
        <f>24250000-4650000</f>
        <v>19600000</v>
      </c>
      <c r="AO146" s="39">
        <f t="shared" ref="AO146:AU146" si="270">SUM(AO147)</f>
        <v>0</v>
      </c>
      <c r="AP146" s="39">
        <f t="shared" si="270"/>
        <v>0</v>
      </c>
      <c r="AQ146" s="39">
        <f t="shared" si="270"/>
        <v>0</v>
      </c>
      <c r="AR146" s="39">
        <f t="shared" si="270"/>
        <v>0</v>
      </c>
      <c r="AS146" s="39">
        <f t="shared" si="270"/>
        <v>0</v>
      </c>
      <c r="AT146" s="39">
        <f t="shared" si="270"/>
        <v>0</v>
      </c>
      <c r="AU146" s="39">
        <f t="shared" si="270"/>
        <v>0</v>
      </c>
      <c r="AV146" s="39">
        <f t="shared" si="181"/>
        <v>19600000</v>
      </c>
      <c r="AW146" s="39">
        <f>24250000-4650000</f>
        <v>19600000</v>
      </c>
      <c r="AX146" s="39">
        <f t="shared" ref="AX146:BD146" si="271">SUM(AX147)</f>
        <v>0</v>
      </c>
      <c r="AY146" s="39">
        <f t="shared" si="271"/>
        <v>0</v>
      </c>
      <c r="AZ146" s="39">
        <f t="shared" si="271"/>
        <v>0</v>
      </c>
      <c r="BA146" s="39">
        <f t="shared" si="271"/>
        <v>0</v>
      </c>
      <c r="BB146" s="39">
        <f t="shared" si="271"/>
        <v>0</v>
      </c>
      <c r="BC146" s="39">
        <f t="shared" si="271"/>
        <v>0</v>
      </c>
      <c r="BD146" s="39">
        <f t="shared" si="271"/>
        <v>0</v>
      </c>
      <c r="BE146" s="39">
        <f t="shared" si="182"/>
        <v>19600000</v>
      </c>
      <c r="BF146" s="39">
        <f>24250000-4650000</f>
        <v>19600000</v>
      </c>
      <c r="BG146" s="39">
        <f t="shared" ref="BG146:BM146" si="272">SUM(BG147)</f>
        <v>0</v>
      </c>
      <c r="BH146" s="39">
        <f t="shared" si="272"/>
        <v>0</v>
      </c>
      <c r="BI146" s="39">
        <f t="shared" si="272"/>
        <v>0</v>
      </c>
      <c r="BJ146" s="39">
        <f t="shared" si="272"/>
        <v>0</v>
      </c>
      <c r="BK146" s="39">
        <f t="shared" si="272"/>
        <v>0</v>
      </c>
      <c r="BL146" s="39">
        <f t="shared" si="272"/>
        <v>0</v>
      </c>
      <c r="BM146" s="39">
        <f t="shared" si="272"/>
        <v>0</v>
      </c>
      <c r="BN146" s="39">
        <f t="shared" si="183"/>
        <v>19600000</v>
      </c>
      <c r="BO146" s="39">
        <f>24250000-4650000</f>
        <v>19600000</v>
      </c>
      <c r="BP146" s="39">
        <f t="shared" ref="BP146:BV146" si="273">SUM(BP147)</f>
        <v>0</v>
      </c>
      <c r="BQ146" s="39">
        <f t="shared" si="273"/>
        <v>0</v>
      </c>
      <c r="BR146" s="39">
        <f t="shared" si="273"/>
        <v>0</v>
      </c>
      <c r="BS146" s="39">
        <f t="shared" si="273"/>
        <v>0</v>
      </c>
      <c r="BT146" s="39">
        <f t="shared" si="273"/>
        <v>0</v>
      </c>
      <c r="BU146" s="39">
        <f t="shared" si="273"/>
        <v>0</v>
      </c>
      <c r="BV146" s="39">
        <f t="shared" si="273"/>
        <v>0</v>
      </c>
      <c r="BW146" s="39">
        <f t="shared" si="184"/>
        <v>19600000</v>
      </c>
      <c r="BX146" s="39">
        <f>BW146</f>
        <v>19600000</v>
      </c>
      <c r="BY146" s="39">
        <f t="shared" si="262"/>
        <v>0</v>
      </c>
      <c r="BZ146" s="39"/>
    </row>
    <row r="147" spans="1:78" ht="15.75" hidden="1" outlineLevel="4" thickBot="1" x14ac:dyDescent="0.25">
      <c r="A147" s="41"/>
      <c r="B147" s="42">
        <f t="shared" si="263"/>
        <v>0</v>
      </c>
      <c r="C147" s="43"/>
      <c r="D147" s="43"/>
      <c r="E147" s="43"/>
      <c r="F147" s="43"/>
      <c r="G147" s="43">
        <f t="shared" si="207"/>
        <v>0</v>
      </c>
      <c r="H147" s="44" t="s">
        <v>42</v>
      </c>
      <c r="I147" s="45">
        <v>12</v>
      </c>
      <c r="J147" s="46">
        <v>24500000</v>
      </c>
      <c r="K147" s="46"/>
      <c r="L147" s="46"/>
      <c r="M147" s="46"/>
      <c r="N147" s="46"/>
      <c r="O147" s="46">
        <f t="shared" si="214"/>
        <v>24500000</v>
      </c>
      <c r="P147" s="47">
        <f t="shared" si="208"/>
        <v>24500000</v>
      </c>
      <c r="Q147" s="45">
        <v>12</v>
      </c>
      <c r="R147" s="46">
        <v>19600000</v>
      </c>
      <c r="S147" s="46"/>
      <c r="T147" s="46"/>
      <c r="U147" s="46"/>
      <c r="V147" s="46"/>
      <c r="W147" s="46">
        <f t="shared" si="215"/>
        <v>19600000</v>
      </c>
      <c r="X147" s="45">
        <v>12</v>
      </c>
      <c r="Y147" s="46"/>
      <c r="Z147" s="46"/>
      <c r="AA147" s="46"/>
      <c r="AB147" s="46"/>
      <c r="AC147" s="46"/>
      <c r="AD147" s="46">
        <f t="shared" si="179"/>
        <v>0</v>
      </c>
      <c r="AE147" s="46"/>
      <c r="AF147" s="46"/>
      <c r="AG147" s="46"/>
      <c r="AH147" s="46"/>
      <c r="AI147" s="46"/>
      <c r="AJ147" s="46"/>
      <c r="AK147" s="46"/>
      <c r="AL147" s="46"/>
      <c r="AM147" s="46">
        <f t="shared" si="180"/>
        <v>0</v>
      </c>
      <c r="AN147" s="46"/>
      <c r="AO147" s="46"/>
      <c r="AP147" s="46"/>
      <c r="AQ147" s="46"/>
      <c r="AR147" s="46"/>
      <c r="AS147" s="46"/>
      <c r="AT147" s="46"/>
      <c r="AU147" s="46"/>
      <c r="AV147" s="46">
        <f t="shared" si="181"/>
        <v>0</v>
      </c>
      <c r="AW147" s="46"/>
      <c r="AX147" s="46"/>
      <c r="AY147" s="46"/>
      <c r="AZ147" s="46"/>
      <c r="BA147" s="46"/>
      <c r="BB147" s="46"/>
      <c r="BC147" s="46"/>
      <c r="BD147" s="46"/>
      <c r="BE147" s="46">
        <f t="shared" si="182"/>
        <v>0</v>
      </c>
      <c r="BF147" s="46"/>
      <c r="BG147" s="46"/>
      <c r="BH147" s="46"/>
      <c r="BI147" s="46"/>
      <c r="BJ147" s="46"/>
      <c r="BK147" s="46"/>
      <c r="BL147" s="46"/>
      <c r="BM147" s="46"/>
      <c r="BN147" s="46">
        <f t="shared" si="183"/>
        <v>0</v>
      </c>
      <c r="BO147" s="46"/>
      <c r="BP147" s="46"/>
      <c r="BQ147" s="46"/>
      <c r="BR147" s="46"/>
      <c r="BS147" s="46"/>
      <c r="BT147" s="46"/>
      <c r="BU147" s="46"/>
      <c r="BV147" s="46"/>
      <c r="BW147" s="46">
        <f t="shared" si="184"/>
        <v>0</v>
      </c>
      <c r="BX147" s="46"/>
      <c r="BY147" s="46">
        <f t="shared" si="262"/>
        <v>0</v>
      </c>
      <c r="BZ147" s="46"/>
    </row>
    <row r="148" spans="1:78" ht="32.25" outlineLevel="3" collapsed="1" thickBot="1" x14ac:dyDescent="0.25">
      <c r="A148" s="33" t="s">
        <v>68</v>
      </c>
      <c r="B148" s="34">
        <f t="shared" si="263"/>
        <v>15</v>
      </c>
      <c r="C148" s="35" t="s">
        <v>69</v>
      </c>
      <c r="D148" s="48">
        <v>2500000</v>
      </c>
      <c r="E148" s="48"/>
      <c r="F148" s="49"/>
      <c r="G148" s="48">
        <f t="shared" si="207"/>
        <v>2500000</v>
      </c>
      <c r="H148" s="37"/>
      <c r="I148" s="38"/>
      <c r="J148" s="39">
        <f>SUM(J149)</f>
        <v>2500000</v>
      </c>
      <c r="K148" s="39">
        <f>SUM(K149)</f>
        <v>0</v>
      </c>
      <c r="L148" s="39">
        <f>SUM(L149)</f>
        <v>0</v>
      </c>
      <c r="M148" s="39">
        <f>SUM(M149)</f>
        <v>0</v>
      </c>
      <c r="N148" s="39">
        <f>SUM(N149)</f>
        <v>0</v>
      </c>
      <c r="O148" s="39">
        <f t="shared" si="214"/>
        <v>2500000</v>
      </c>
      <c r="P148" s="40">
        <f t="shared" si="208"/>
        <v>0</v>
      </c>
      <c r="Q148" s="38"/>
      <c r="R148" s="39">
        <f>SUM(R149)</f>
        <v>2500000</v>
      </c>
      <c r="S148" s="39">
        <f>SUM(S149)</f>
        <v>0</v>
      </c>
      <c r="T148" s="39">
        <f>SUM(T149)</f>
        <v>0</v>
      </c>
      <c r="U148" s="39">
        <f>SUM(U149)</f>
        <v>0</v>
      </c>
      <c r="V148" s="39">
        <f>SUM(V149)</f>
        <v>0</v>
      </c>
      <c r="W148" s="39">
        <f t="shared" si="215"/>
        <v>2500000</v>
      </c>
      <c r="X148" s="38"/>
      <c r="Y148" s="39">
        <v>2600000</v>
      </c>
      <c r="Z148" s="39">
        <f>SUM(Z149)</f>
        <v>0</v>
      </c>
      <c r="AA148" s="39">
        <f>SUM(AA149)</f>
        <v>0</v>
      </c>
      <c r="AB148" s="39">
        <f>SUM(AB149)</f>
        <v>0</v>
      </c>
      <c r="AC148" s="39">
        <f>SUM(AC149)</f>
        <v>0</v>
      </c>
      <c r="AD148" s="39">
        <f t="shared" si="179"/>
        <v>2600000</v>
      </c>
      <c r="AE148" s="39">
        <v>2600000</v>
      </c>
      <c r="AF148" s="39">
        <f t="shared" ref="AF148:AL148" si="274">SUM(AF149)</f>
        <v>0</v>
      </c>
      <c r="AG148" s="39">
        <f t="shared" si="274"/>
        <v>0</v>
      </c>
      <c r="AH148" s="39">
        <f t="shared" si="274"/>
        <v>0</v>
      </c>
      <c r="AI148" s="39">
        <f t="shared" si="274"/>
        <v>0</v>
      </c>
      <c r="AJ148" s="39">
        <f t="shared" si="274"/>
        <v>0</v>
      </c>
      <c r="AK148" s="39">
        <f t="shared" si="274"/>
        <v>0</v>
      </c>
      <c r="AL148" s="39">
        <f t="shared" si="274"/>
        <v>0</v>
      </c>
      <c r="AM148" s="39">
        <f t="shared" si="180"/>
        <v>2600000</v>
      </c>
      <c r="AN148" s="39">
        <v>2600000</v>
      </c>
      <c r="AO148" s="39">
        <f t="shared" ref="AO148:AU148" si="275">SUM(AO149)</f>
        <v>0</v>
      </c>
      <c r="AP148" s="39">
        <f t="shared" si="275"/>
        <v>0</v>
      </c>
      <c r="AQ148" s="39">
        <f t="shared" si="275"/>
        <v>0</v>
      </c>
      <c r="AR148" s="39">
        <f t="shared" si="275"/>
        <v>0</v>
      </c>
      <c r="AS148" s="39">
        <f t="shared" si="275"/>
        <v>0</v>
      </c>
      <c r="AT148" s="39">
        <f t="shared" si="275"/>
        <v>0</v>
      </c>
      <c r="AU148" s="39">
        <f t="shared" si="275"/>
        <v>0</v>
      </c>
      <c r="AV148" s="39">
        <f t="shared" si="181"/>
        <v>2600000</v>
      </c>
      <c r="AW148" s="39">
        <v>2600000</v>
      </c>
      <c r="AX148" s="39">
        <f t="shared" ref="AX148:BD148" si="276">SUM(AX149)</f>
        <v>0</v>
      </c>
      <c r="AY148" s="39">
        <f t="shared" si="276"/>
        <v>0</v>
      </c>
      <c r="AZ148" s="39">
        <f t="shared" si="276"/>
        <v>0</v>
      </c>
      <c r="BA148" s="39">
        <f t="shared" si="276"/>
        <v>0</v>
      </c>
      <c r="BB148" s="39">
        <f t="shared" si="276"/>
        <v>0</v>
      </c>
      <c r="BC148" s="39">
        <f t="shared" si="276"/>
        <v>0</v>
      </c>
      <c r="BD148" s="39">
        <f t="shared" si="276"/>
        <v>0</v>
      </c>
      <c r="BE148" s="39">
        <f t="shared" si="182"/>
        <v>2600000</v>
      </c>
      <c r="BF148" s="39">
        <v>2600000</v>
      </c>
      <c r="BG148" s="39">
        <f t="shared" ref="BG148:BM148" si="277">SUM(BG149)</f>
        <v>0</v>
      </c>
      <c r="BH148" s="39">
        <f t="shared" si="277"/>
        <v>0</v>
      </c>
      <c r="BI148" s="39">
        <f t="shared" si="277"/>
        <v>0</v>
      </c>
      <c r="BJ148" s="39">
        <f t="shared" si="277"/>
        <v>0</v>
      </c>
      <c r="BK148" s="39">
        <f t="shared" si="277"/>
        <v>0</v>
      </c>
      <c r="BL148" s="39">
        <f t="shared" si="277"/>
        <v>0</v>
      </c>
      <c r="BM148" s="39">
        <f t="shared" si="277"/>
        <v>0</v>
      </c>
      <c r="BN148" s="39">
        <f t="shared" si="183"/>
        <v>2600000</v>
      </c>
      <c r="BO148" s="39">
        <v>2600000</v>
      </c>
      <c r="BP148" s="39">
        <f t="shared" ref="BP148:BV148" si="278">SUM(BP149)</f>
        <v>0</v>
      </c>
      <c r="BQ148" s="39">
        <f t="shared" si="278"/>
        <v>0</v>
      </c>
      <c r="BR148" s="39">
        <f t="shared" si="278"/>
        <v>0</v>
      </c>
      <c r="BS148" s="39">
        <f t="shared" si="278"/>
        <v>0</v>
      </c>
      <c r="BT148" s="39">
        <f t="shared" si="278"/>
        <v>0</v>
      </c>
      <c r="BU148" s="39">
        <f t="shared" si="278"/>
        <v>0</v>
      </c>
      <c r="BV148" s="39">
        <f t="shared" si="278"/>
        <v>0</v>
      </c>
      <c r="BW148" s="39">
        <f t="shared" si="184"/>
        <v>2600000</v>
      </c>
      <c r="BX148" s="39">
        <f>BW148</f>
        <v>2600000</v>
      </c>
      <c r="BY148" s="39">
        <f t="shared" si="262"/>
        <v>0</v>
      </c>
      <c r="BZ148" s="39"/>
    </row>
    <row r="149" spans="1:78" ht="15.75" hidden="1" outlineLevel="4" thickBot="1" x14ac:dyDescent="0.25">
      <c r="A149" s="41"/>
      <c r="B149" s="42">
        <f t="shared" si="263"/>
        <v>0</v>
      </c>
      <c r="C149" s="43"/>
      <c r="D149" s="43"/>
      <c r="E149" s="43"/>
      <c r="F149" s="43"/>
      <c r="G149" s="43">
        <f t="shared" si="207"/>
        <v>0</v>
      </c>
      <c r="H149" s="44" t="s">
        <v>42</v>
      </c>
      <c r="I149" s="45">
        <v>12</v>
      </c>
      <c r="J149" s="46">
        <v>2500000</v>
      </c>
      <c r="K149" s="46"/>
      <c r="L149" s="46"/>
      <c r="M149" s="46"/>
      <c r="N149" s="46"/>
      <c r="O149" s="46">
        <f t="shared" si="214"/>
        <v>2500000</v>
      </c>
      <c r="P149" s="47">
        <f t="shared" si="208"/>
        <v>2500000</v>
      </c>
      <c r="Q149" s="45">
        <v>12</v>
      </c>
      <c r="R149" s="46">
        <f>2600000-100000</f>
        <v>2500000</v>
      </c>
      <c r="S149" s="46"/>
      <c r="T149" s="46"/>
      <c r="U149" s="46"/>
      <c r="V149" s="46"/>
      <c r="W149" s="46">
        <f t="shared" si="215"/>
        <v>2500000</v>
      </c>
      <c r="X149" s="45">
        <v>12</v>
      </c>
      <c r="Y149" s="46"/>
      <c r="Z149" s="46"/>
      <c r="AA149" s="46"/>
      <c r="AB149" s="46"/>
      <c r="AC149" s="46"/>
      <c r="AD149" s="46">
        <f t="shared" si="179"/>
        <v>0</v>
      </c>
      <c r="AE149" s="46"/>
      <c r="AF149" s="46"/>
      <c r="AG149" s="46"/>
      <c r="AH149" s="46"/>
      <c r="AI149" s="46"/>
      <c r="AJ149" s="46"/>
      <c r="AK149" s="46"/>
      <c r="AL149" s="46"/>
      <c r="AM149" s="46">
        <f t="shared" si="180"/>
        <v>0</v>
      </c>
      <c r="AN149" s="46"/>
      <c r="AO149" s="46"/>
      <c r="AP149" s="46"/>
      <c r="AQ149" s="46"/>
      <c r="AR149" s="46"/>
      <c r="AS149" s="46"/>
      <c r="AT149" s="46"/>
      <c r="AU149" s="46"/>
      <c r="AV149" s="46">
        <f t="shared" si="181"/>
        <v>0</v>
      </c>
      <c r="AW149" s="46"/>
      <c r="AX149" s="46"/>
      <c r="AY149" s="46"/>
      <c r="AZ149" s="46"/>
      <c r="BA149" s="46"/>
      <c r="BB149" s="46"/>
      <c r="BC149" s="46"/>
      <c r="BD149" s="46"/>
      <c r="BE149" s="46">
        <f t="shared" si="182"/>
        <v>0</v>
      </c>
      <c r="BF149" s="46"/>
      <c r="BG149" s="46"/>
      <c r="BH149" s="46"/>
      <c r="BI149" s="46"/>
      <c r="BJ149" s="46"/>
      <c r="BK149" s="46"/>
      <c r="BL149" s="46"/>
      <c r="BM149" s="46"/>
      <c r="BN149" s="46">
        <f t="shared" si="183"/>
        <v>0</v>
      </c>
      <c r="BO149" s="46"/>
      <c r="BP149" s="46"/>
      <c r="BQ149" s="46"/>
      <c r="BR149" s="46"/>
      <c r="BS149" s="46"/>
      <c r="BT149" s="46"/>
      <c r="BU149" s="46"/>
      <c r="BV149" s="46"/>
      <c r="BW149" s="46">
        <f t="shared" si="184"/>
        <v>0</v>
      </c>
      <c r="BX149" s="46"/>
      <c r="BY149" s="46">
        <f t="shared" si="262"/>
        <v>0</v>
      </c>
      <c r="BZ149" s="46"/>
    </row>
    <row r="150" spans="1:78" ht="32.25" outlineLevel="3" collapsed="1" thickBot="1" x14ac:dyDescent="0.25">
      <c r="A150" s="33" t="s">
        <v>70</v>
      </c>
      <c r="B150" s="34">
        <f t="shared" si="263"/>
        <v>15</v>
      </c>
      <c r="C150" s="35" t="s">
        <v>71</v>
      </c>
      <c r="D150" s="48">
        <v>60816000</v>
      </c>
      <c r="E150" s="48"/>
      <c r="F150" s="49"/>
      <c r="G150" s="48">
        <f t="shared" si="207"/>
        <v>60816000</v>
      </c>
      <c r="H150" s="37"/>
      <c r="I150" s="38"/>
      <c r="J150" s="39">
        <f>SUM(J151)</f>
        <v>100000000</v>
      </c>
      <c r="K150" s="39">
        <f>SUM(K151)</f>
        <v>0</v>
      </c>
      <c r="L150" s="39">
        <f>SUM(L151)</f>
        <v>0</v>
      </c>
      <c r="M150" s="39">
        <f>SUM(M151)</f>
        <v>0</v>
      </c>
      <c r="N150" s="39">
        <f>SUM(N151)</f>
        <v>0</v>
      </c>
      <c r="O150" s="39">
        <f t="shared" si="214"/>
        <v>100000000</v>
      </c>
      <c r="P150" s="40">
        <f t="shared" si="208"/>
        <v>39184000</v>
      </c>
      <c r="Q150" s="38"/>
      <c r="R150" s="39">
        <f>SUM(R151)</f>
        <v>100000000</v>
      </c>
      <c r="S150" s="39">
        <f>SUM(S151)</f>
        <v>0</v>
      </c>
      <c r="T150" s="39">
        <f>SUM(T151)</f>
        <v>0</v>
      </c>
      <c r="U150" s="39">
        <f>SUM(U151)</f>
        <v>0</v>
      </c>
      <c r="V150" s="39">
        <f>SUM(V151)</f>
        <v>0</v>
      </c>
      <c r="W150" s="39">
        <f t="shared" si="215"/>
        <v>100000000</v>
      </c>
      <c r="X150" s="38"/>
      <c r="Y150" s="39">
        <v>103000000</v>
      </c>
      <c r="Z150" s="39">
        <f>SUM(Z151)</f>
        <v>0</v>
      </c>
      <c r="AA150" s="39">
        <f>SUM(AA151)</f>
        <v>0</v>
      </c>
      <c r="AB150" s="39">
        <f>SUM(AB151)</f>
        <v>0</v>
      </c>
      <c r="AC150" s="39">
        <f>SUM(AC151)</f>
        <v>0</v>
      </c>
      <c r="AD150" s="39">
        <f t="shared" si="179"/>
        <v>103000000</v>
      </c>
      <c r="AE150" s="39">
        <f>103000000-42184000</f>
        <v>60816000</v>
      </c>
      <c r="AF150" s="39">
        <f t="shared" ref="AF150:AL150" si="279">SUM(AF151)</f>
        <v>0</v>
      </c>
      <c r="AG150" s="39">
        <f t="shared" si="279"/>
        <v>0</v>
      </c>
      <c r="AH150" s="39">
        <f t="shared" si="279"/>
        <v>0</v>
      </c>
      <c r="AI150" s="39">
        <f t="shared" si="279"/>
        <v>0</v>
      </c>
      <c r="AJ150" s="39">
        <f t="shared" si="279"/>
        <v>0</v>
      </c>
      <c r="AK150" s="39">
        <f t="shared" si="279"/>
        <v>0</v>
      </c>
      <c r="AL150" s="39">
        <f t="shared" si="279"/>
        <v>0</v>
      </c>
      <c r="AM150" s="39">
        <f t="shared" si="180"/>
        <v>60816000</v>
      </c>
      <c r="AN150" s="39">
        <f>103000000-42184000</f>
        <v>60816000</v>
      </c>
      <c r="AO150" s="39">
        <f t="shared" ref="AO150:AU150" si="280">SUM(AO151)</f>
        <v>0</v>
      </c>
      <c r="AP150" s="39">
        <f t="shared" si="280"/>
        <v>0</v>
      </c>
      <c r="AQ150" s="39">
        <f t="shared" si="280"/>
        <v>0</v>
      </c>
      <c r="AR150" s="39">
        <f t="shared" si="280"/>
        <v>0</v>
      </c>
      <c r="AS150" s="39">
        <f t="shared" si="280"/>
        <v>0</v>
      </c>
      <c r="AT150" s="39">
        <f t="shared" si="280"/>
        <v>0</v>
      </c>
      <c r="AU150" s="39">
        <f t="shared" si="280"/>
        <v>0</v>
      </c>
      <c r="AV150" s="39">
        <f t="shared" si="181"/>
        <v>60816000</v>
      </c>
      <c r="AW150" s="39">
        <f>103000000-42184000</f>
        <v>60816000</v>
      </c>
      <c r="AX150" s="39">
        <f t="shared" ref="AX150:BD150" si="281">SUM(AX151)</f>
        <v>0</v>
      </c>
      <c r="AY150" s="39">
        <f t="shared" si="281"/>
        <v>0</v>
      </c>
      <c r="AZ150" s="39">
        <f t="shared" si="281"/>
        <v>0</v>
      </c>
      <c r="BA150" s="39">
        <f t="shared" si="281"/>
        <v>0</v>
      </c>
      <c r="BB150" s="39">
        <f t="shared" si="281"/>
        <v>0</v>
      </c>
      <c r="BC150" s="39">
        <f t="shared" si="281"/>
        <v>0</v>
      </c>
      <c r="BD150" s="39">
        <f t="shared" si="281"/>
        <v>0</v>
      </c>
      <c r="BE150" s="39">
        <f t="shared" si="182"/>
        <v>60816000</v>
      </c>
      <c r="BF150" s="39">
        <f>103000000-42184000</f>
        <v>60816000</v>
      </c>
      <c r="BG150" s="39">
        <f t="shared" ref="BG150:BM150" si="282">SUM(BG151)</f>
        <v>0</v>
      </c>
      <c r="BH150" s="39">
        <f t="shared" si="282"/>
        <v>0</v>
      </c>
      <c r="BI150" s="39">
        <f t="shared" si="282"/>
        <v>0</v>
      </c>
      <c r="BJ150" s="39">
        <f t="shared" si="282"/>
        <v>0</v>
      </c>
      <c r="BK150" s="39">
        <f t="shared" si="282"/>
        <v>0</v>
      </c>
      <c r="BL150" s="39">
        <f t="shared" si="282"/>
        <v>0</v>
      </c>
      <c r="BM150" s="39">
        <f t="shared" si="282"/>
        <v>0</v>
      </c>
      <c r="BN150" s="39">
        <f t="shared" si="183"/>
        <v>60816000</v>
      </c>
      <c r="BO150" s="39">
        <f>103000000-42184000</f>
        <v>60816000</v>
      </c>
      <c r="BP150" s="39">
        <f t="shared" ref="BP150:BV150" si="283">SUM(BP151)</f>
        <v>0</v>
      </c>
      <c r="BQ150" s="39">
        <f t="shared" si="283"/>
        <v>0</v>
      </c>
      <c r="BR150" s="39">
        <f t="shared" si="283"/>
        <v>0</v>
      </c>
      <c r="BS150" s="39">
        <f t="shared" si="283"/>
        <v>0</v>
      </c>
      <c r="BT150" s="39">
        <f t="shared" si="283"/>
        <v>0</v>
      </c>
      <c r="BU150" s="39">
        <f t="shared" si="283"/>
        <v>0</v>
      </c>
      <c r="BV150" s="39">
        <f t="shared" si="283"/>
        <v>0</v>
      </c>
      <c r="BW150" s="39">
        <f t="shared" si="184"/>
        <v>60816000</v>
      </c>
      <c r="BX150" s="39">
        <f>BW150</f>
        <v>60816000</v>
      </c>
      <c r="BY150" s="39">
        <f t="shared" si="262"/>
        <v>0</v>
      </c>
      <c r="BZ150" s="39"/>
    </row>
    <row r="151" spans="1:78" ht="15.75" hidden="1" outlineLevel="4" thickBot="1" x14ac:dyDescent="0.25">
      <c r="A151" s="41"/>
      <c r="B151" s="42">
        <f t="shared" si="263"/>
        <v>0</v>
      </c>
      <c r="C151" s="43"/>
      <c r="D151" s="43"/>
      <c r="E151" s="43"/>
      <c r="F151" s="43"/>
      <c r="G151" s="43">
        <f t="shared" si="207"/>
        <v>0</v>
      </c>
      <c r="H151" s="44" t="s">
        <v>55</v>
      </c>
      <c r="I151" s="45">
        <v>95</v>
      </c>
      <c r="J151" s="46">
        <v>100000000</v>
      </c>
      <c r="K151" s="46"/>
      <c r="L151" s="46"/>
      <c r="M151" s="46"/>
      <c r="N151" s="46"/>
      <c r="O151" s="46">
        <f t="shared" si="214"/>
        <v>100000000</v>
      </c>
      <c r="P151" s="47">
        <f t="shared" si="208"/>
        <v>100000000</v>
      </c>
      <c r="Q151" s="45">
        <f>96-1</f>
        <v>95</v>
      </c>
      <c r="R151" s="46">
        <f>103000000-3000000</f>
        <v>100000000</v>
      </c>
      <c r="S151" s="46"/>
      <c r="T151" s="46"/>
      <c r="U151" s="46"/>
      <c r="V151" s="46"/>
      <c r="W151" s="46">
        <f t="shared" si="215"/>
        <v>100000000</v>
      </c>
      <c r="X151" s="45"/>
      <c r="Y151" s="46"/>
      <c r="Z151" s="46"/>
      <c r="AA151" s="46"/>
      <c r="AB151" s="46"/>
      <c r="AC151" s="46"/>
      <c r="AD151" s="46">
        <f t="shared" si="179"/>
        <v>0</v>
      </c>
      <c r="AE151" s="46"/>
      <c r="AF151" s="46"/>
      <c r="AG151" s="46"/>
      <c r="AH151" s="46"/>
      <c r="AI151" s="46"/>
      <c r="AJ151" s="46"/>
      <c r="AK151" s="46"/>
      <c r="AL151" s="46"/>
      <c r="AM151" s="46">
        <f t="shared" si="180"/>
        <v>0</v>
      </c>
      <c r="AN151" s="46"/>
      <c r="AO151" s="46"/>
      <c r="AP151" s="46"/>
      <c r="AQ151" s="46"/>
      <c r="AR151" s="46"/>
      <c r="AS151" s="46"/>
      <c r="AT151" s="46"/>
      <c r="AU151" s="46"/>
      <c r="AV151" s="46">
        <f t="shared" si="181"/>
        <v>0</v>
      </c>
      <c r="AW151" s="46"/>
      <c r="AX151" s="46"/>
      <c r="AY151" s="46"/>
      <c r="AZ151" s="46"/>
      <c r="BA151" s="46"/>
      <c r="BB151" s="46"/>
      <c r="BC151" s="46"/>
      <c r="BD151" s="46"/>
      <c r="BE151" s="46">
        <f t="shared" si="182"/>
        <v>0</v>
      </c>
      <c r="BF151" s="46"/>
      <c r="BG151" s="46"/>
      <c r="BH151" s="46"/>
      <c r="BI151" s="46"/>
      <c r="BJ151" s="46"/>
      <c r="BK151" s="46"/>
      <c r="BL151" s="46"/>
      <c r="BM151" s="46"/>
      <c r="BN151" s="46">
        <f t="shared" si="183"/>
        <v>0</v>
      </c>
      <c r="BO151" s="46"/>
      <c r="BP151" s="46"/>
      <c r="BQ151" s="46"/>
      <c r="BR151" s="46"/>
      <c r="BS151" s="46"/>
      <c r="BT151" s="46"/>
      <c r="BU151" s="46"/>
      <c r="BV151" s="46"/>
      <c r="BW151" s="46">
        <f t="shared" si="184"/>
        <v>0</v>
      </c>
      <c r="BX151" s="46"/>
      <c r="BY151" s="46">
        <f t="shared" si="262"/>
        <v>0</v>
      </c>
      <c r="BZ151" s="46"/>
    </row>
    <row r="152" spans="1:78" ht="32.25" outlineLevel="2" thickBot="1" x14ac:dyDescent="0.25">
      <c r="A152" s="27" t="s">
        <v>72</v>
      </c>
      <c r="B152" s="28">
        <f t="shared" si="263"/>
        <v>12</v>
      </c>
      <c r="C152" s="52" t="s">
        <v>73</v>
      </c>
      <c r="D152" s="29">
        <f>SUM(D153,D155,D157)</f>
        <v>552197000</v>
      </c>
      <c r="E152" s="29">
        <f>SUM(E153,E155,E157)</f>
        <v>0</v>
      </c>
      <c r="F152" s="30"/>
      <c r="G152" s="29">
        <f t="shared" si="207"/>
        <v>552197000</v>
      </c>
      <c r="H152" s="59"/>
      <c r="I152" s="31"/>
      <c r="J152" s="29">
        <f>SUM(J153,J155,J157)</f>
        <v>562697000</v>
      </c>
      <c r="K152" s="29">
        <f>SUM(K153,K155,K157)</f>
        <v>0</v>
      </c>
      <c r="L152" s="29">
        <f>SUM(L153,L155,L157)</f>
        <v>0</v>
      </c>
      <c r="M152" s="29">
        <f>SUM(M153,M155,M157)</f>
        <v>0</v>
      </c>
      <c r="N152" s="29">
        <f>SUM(N153,N155,N157)</f>
        <v>0</v>
      </c>
      <c r="O152" s="29">
        <f t="shared" si="214"/>
        <v>562697000</v>
      </c>
      <c r="P152" s="32">
        <f t="shared" si="208"/>
        <v>10500000</v>
      </c>
      <c r="Q152" s="31"/>
      <c r="R152" s="29">
        <f>SUM(R153,R155,R157)</f>
        <v>571616000</v>
      </c>
      <c r="S152" s="29">
        <f>SUM(S153,S155,S157)</f>
        <v>0</v>
      </c>
      <c r="T152" s="29">
        <f>SUM(T153,T155,T157)</f>
        <v>0</v>
      </c>
      <c r="U152" s="29">
        <f>SUM(U153,U155,U157)</f>
        <v>0</v>
      </c>
      <c r="V152" s="29">
        <f>SUM(V153,V155,V157)</f>
        <v>0</v>
      </c>
      <c r="W152" s="29">
        <f t="shared" si="215"/>
        <v>571616000</v>
      </c>
      <c r="X152" s="31"/>
      <c r="Y152" s="29">
        <f>SUM(Y153,Y155,Y157)</f>
        <v>578500000</v>
      </c>
      <c r="Z152" s="29">
        <f>SUM(Z153,Z155,Z157)</f>
        <v>0</v>
      </c>
      <c r="AA152" s="29">
        <f>SUM(AA153,AA155,AA157)</f>
        <v>0</v>
      </c>
      <c r="AB152" s="29">
        <f>SUM(AB153,AB155,AB157)</f>
        <v>0</v>
      </c>
      <c r="AC152" s="29">
        <f>SUM(AC153,AC155,AC157)</f>
        <v>0</v>
      </c>
      <c r="AD152" s="29">
        <f t="shared" si="179"/>
        <v>578500000</v>
      </c>
      <c r="AE152" s="29">
        <f t="shared" ref="AE152:AL152" si="284">SUM(AE153,AE155,AE157)</f>
        <v>578500000</v>
      </c>
      <c r="AF152" s="29">
        <f t="shared" si="284"/>
        <v>0</v>
      </c>
      <c r="AG152" s="29">
        <f t="shared" si="284"/>
        <v>0</v>
      </c>
      <c r="AH152" s="29">
        <f t="shared" si="284"/>
        <v>0</v>
      </c>
      <c r="AI152" s="29">
        <f t="shared" si="284"/>
        <v>0</v>
      </c>
      <c r="AJ152" s="29">
        <f t="shared" si="284"/>
        <v>0</v>
      </c>
      <c r="AK152" s="29">
        <f t="shared" si="284"/>
        <v>0</v>
      </c>
      <c r="AL152" s="29">
        <f t="shared" si="284"/>
        <v>0</v>
      </c>
      <c r="AM152" s="29">
        <f t="shared" si="180"/>
        <v>578500000</v>
      </c>
      <c r="AN152" s="29">
        <f t="shared" ref="AN152:AU152" si="285">SUM(AN153,AN155,AN157)</f>
        <v>578500000</v>
      </c>
      <c r="AO152" s="29">
        <f t="shared" si="285"/>
        <v>0</v>
      </c>
      <c r="AP152" s="29">
        <f t="shared" si="285"/>
        <v>0</v>
      </c>
      <c r="AQ152" s="29">
        <f t="shared" si="285"/>
        <v>0</v>
      </c>
      <c r="AR152" s="29">
        <f t="shared" si="285"/>
        <v>0</v>
      </c>
      <c r="AS152" s="29">
        <f t="shared" si="285"/>
        <v>0</v>
      </c>
      <c r="AT152" s="29">
        <f t="shared" si="285"/>
        <v>0</v>
      </c>
      <c r="AU152" s="29">
        <f t="shared" si="285"/>
        <v>0</v>
      </c>
      <c r="AV152" s="29">
        <f t="shared" si="181"/>
        <v>578500000</v>
      </c>
      <c r="AW152" s="29">
        <f t="shared" ref="AW152:BD152" si="286">SUM(AW153,AW155,AW157)</f>
        <v>515842000</v>
      </c>
      <c r="AX152" s="29">
        <f t="shared" si="286"/>
        <v>0</v>
      </c>
      <c r="AY152" s="29">
        <f t="shared" si="286"/>
        <v>0</v>
      </c>
      <c r="AZ152" s="29">
        <f t="shared" si="286"/>
        <v>0</v>
      </c>
      <c r="BA152" s="29">
        <f t="shared" si="286"/>
        <v>0</v>
      </c>
      <c r="BB152" s="29">
        <f t="shared" si="286"/>
        <v>0</v>
      </c>
      <c r="BC152" s="29">
        <f t="shared" si="286"/>
        <v>0</v>
      </c>
      <c r="BD152" s="29">
        <f t="shared" si="286"/>
        <v>25000000</v>
      </c>
      <c r="BE152" s="29">
        <f t="shared" si="182"/>
        <v>540842000</v>
      </c>
      <c r="BF152" s="29">
        <f t="shared" ref="BF152:BM152" si="287">SUM(BF153,BF155,BF157)</f>
        <v>515842000</v>
      </c>
      <c r="BG152" s="29">
        <f t="shared" si="287"/>
        <v>0</v>
      </c>
      <c r="BH152" s="29">
        <f t="shared" si="287"/>
        <v>0</v>
      </c>
      <c r="BI152" s="29">
        <f t="shared" si="287"/>
        <v>0</v>
      </c>
      <c r="BJ152" s="29">
        <f t="shared" si="287"/>
        <v>0</v>
      </c>
      <c r="BK152" s="29">
        <f t="shared" si="287"/>
        <v>0</v>
      </c>
      <c r="BL152" s="29">
        <f t="shared" si="287"/>
        <v>0</v>
      </c>
      <c r="BM152" s="29">
        <f t="shared" si="287"/>
        <v>25000000</v>
      </c>
      <c r="BN152" s="29">
        <f t="shared" si="183"/>
        <v>540842000</v>
      </c>
      <c r="BO152" s="29">
        <f t="shared" ref="BO152:BV152" si="288">SUM(BO153,BO155,BO157)</f>
        <v>515842000</v>
      </c>
      <c r="BP152" s="29">
        <f t="shared" si="288"/>
        <v>0</v>
      </c>
      <c r="BQ152" s="29">
        <f t="shared" si="288"/>
        <v>0</v>
      </c>
      <c r="BR152" s="29">
        <f t="shared" si="288"/>
        <v>0</v>
      </c>
      <c r="BS152" s="29">
        <f t="shared" si="288"/>
        <v>0</v>
      </c>
      <c r="BT152" s="29">
        <f t="shared" si="288"/>
        <v>0</v>
      </c>
      <c r="BU152" s="29">
        <f t="shared" si="288"/>
        <v>0</v>
      </c>
      <c r="BV152" s="29">
        <f t="shared" si="288"/>
        <v>25000000</v>
      </c>
      <c r="BW152" s="29">
        <f t="shared" si="184"/>
        <v>540842000</v>
      </c>
      <c r="BX152" s="29">
        <f t="shared" ref="BX152" si="289">SUM(BX153,BX155,BX157)</f>
        <v>540842000</v>
      </c>
      <c r="BY152" s="29">
        <f t="shared" si="262"/>
        <v>0</v>
      </c>
      <c r="BZ152" s="29"/>
    </row>
    <row r="153" spans="1:78" ht="16.5" outlineLevel="3" collapsed="1" thickBot="1" x14ac:dyDescent="0.25">
      <c r="A153" s="33" t="s">
        <v>74</v>
      </c>
      <c r="B153" s="34">
        <f t="shared" si="263"/>
        <v>15</v>
      </c>
      <c r="C153" s="35" t="s">
        <v>75</v>
      </c>
      <c r="D153" s="48">
        <v>2400000</v>
      </c>
      <c r="E153" s="48"/>
      <c r="F153" s="49"/>
      <c r="G153" s="48">
        <f t="shared" si="207"/>
        <v>2400000</v>
      </c>
      <c r="H153" s="37"/>
      <c r="I153" s="38"/>
      <c r="J153" s="39">
        <f>SUM(J154)</f>
        <v>2400000</v>
      </c>
      <c r="K153" s="39">
        <f>SUM(K154)</f>
        <v>0</v>
      </c>
      <c r="L153" s="39">
        <f>SUM(L154)</f>
        <v>0</v>
      </c>
      <c r="M153" s="39">
        <f>SUM(M154)</f>
        <v>0</v>
      </c>
      <c r="N153" s="39">
        <f>SUM(N154)</f>
        <v>0</v>
      </c>
      <c r="O153" s="39">
        <f t="shared" si="214"/>
        <v>2400000</v>
      </c>
      <c r="P153" s="40">
        <f t="shared" si="208"/>
        <v>0</v>
      </c>
      <c r="Q153" s="38"/>
      <c r="R153" s="39">
        <f>SUM(R154)</f>
        <v>2400000</v>
      </c>
      <c r="S153" s="39">
        <f>SUM(S154)</f>
        <v>0</v>
      </c>
      <c r="T153" s="39">
        <f>SUM(T154)</f>
        <v>0</v>
      </c>
      <c r="U153" s="39">
        <f>SUM(U154)</f>
        <v>0</v>
      </c>
      <c r="V153" s="39">
        <f>SUM(V154)</f>
        <v>0</v>
      </c>
      <c r="W153" s="39">
        <f t="shared" si="215"/>
        <v>2400000</v>
      </c>
      <c r="X153" s="38"/>
      <c r="Y153" s="39">
        <v>2500000</v>
      </c>
      <c r="Z153" s="39">
        <f>SUM(Z154)</f>
        <v>0</v>
      </c>
      <c r="AA153" s="39">
        <f>SUM(AA154)</f>
        <v>0</v>
      </c>
      <c r="AB153" s="39">
        <f>SUM(AB154)</f>
        <v>0</v>
      </c>
      <c r="AC153" s="39">
        <f>SUM(AC154)</f>
        <v>0</v>
      </c>
      <c r="AD153" s="39">
        <f t="shared" si="179"/>
        <v>2500000</v>
      </c>
      <c r="AE153" s="39">
        <v>2500000</v>
      </c>
      <c r="AF153" s="39">
        <f t="shared" ref="AF153:AL153" si="290">SUM(AF154)</f>
        <v>0</v>
      </c>
      <c r="AG153" s="39">
        <f t="shared" si="290"/>
        <v>0</v>
      </c>
      <c r="AH153" s="39">
        <f t="shared" si="290"/>
        <v>0</v>
      </c>
      <c r="AI153" s="39">
        <f t="shared" si="290"/>
        <v>0</v>
      </c>
      <c r="AJ153" s="39">
        <f t="shared" si="290"/>
        <v>0</v>
      </c>
      <c r="AK153" s="39">
        <f t="shared" si="290"/>
        <v>0</v>
      </c>
      <c r="AL153" s="39">
        <f t="shared" si="290"/>
        <v>0</v>
      </c>
      <c r="AM153" s="39">
        <f t="shared" si="180"/>
        <v>2500000</v>
      </c>
      <c r="AN153" s="39">
        <v>2500000</v>
      </c>
      <c r="AO153" s="39">
        <f t="shared" ref="AO153:AU153" si="291">SUM(AO154)</f>
        <v>0</v>
      </c>
      <c r="AP153" s="39">
        <f t="shared" si="291"/>
        <v>0</v>
      </c>
      <c r="AQ153" s="39">
        <f t="shared" si="291"/>
        <v>0</v>
      </c>
      <c r="AR153" s="39">
        <f t="shared" si="291"/>
        <v>0</v>
      </c>
      <c r="AS153" s="39">
        <f t="shared" si="291"/>
        <v>0</v>
      </c>
      <c r="AT153" s="39">
        <f t="shared" si="291"/>
        <v>0</v>
      </c>
      <c r="AU153" s="39">
        <f t="shared" si="291"/>
        <v>0</v>
      </c>
      <c r="AV153" s="39">
        <f t="shared" si="181"/>
        <v>2500000</v>
      </c>
      <c r="AW153" s="39">
        <v>2500000</v>
      </c>
      <c r="AX153" s="39">
        <f t="shared" ref="AX153:BD153" si="292">SUM(AX154)</f>
        <v>0</v>
      </c>
      <c r="AY153" s="39">
        <f t="shared" si="292"/>
        <v>0</v>
      </c>
      <c r="AZ153" s="39">
        <f t="shared" si="292"/>
        <v>0</v>
      </c>
      <c r="BA153" s="39">
        <f t="shared" si="292"/>
        <v>0</v>
      </c>
      <c r="BB153" s="39">
        <f t="shared" si="292"/>
        <v>0</v>
      </c>
      <c r="BC153" s="39">
        <f t="shared" si="292"/>
        <v>0</v>
      </c>
      <c r="BD153" s="39">
        <f t="shared" si="292"/>
        <v>0</v>
      </c>
      <c r="BE153" s="39">
        <f t="shared" si="182"/>
        <v>2500000</v>
      </c>
      <c r="BF153" s="39">
        <v>2500000</v>
      </c>
      <c r="BG153" s="39">
        <f t="shared" ref="BG153:BM153" si="293">SUM(BG154)</f>
        <v>0</v>
      </c>
      <c r="BH153" s="39">
        <f t="shared" si="293"/>
        <v>0</v>
      </c>
      <c r="BI153" s="39">
        <f t="shared" si="293"/>
        <v>0</v>
      </c>
      <c r="BJ153" s="39">
        <f t="shared" si="293"/>
        <v>0</v>
      </c>
      <c r="BK153" s="39">
        <f t="shared" si="293"/>
        <v>0</v>
      </c>
      <c r="BL153" s="39">
        <f t="shared" si="293"/>
        <v>0</v>
      </c>
      <c r="BM153" s="39">
        <f t="shared" si="293"/>
        <v>0</v>
      </c>
      <c r="BN153" s="39">
        <f t="shared" si="183"/>
        <v>2500000</v>
      </c>
      <c r="BO153" s="39">
        <v>2500000</v>
      </c>
      <c r="BP153" s="39">
        <f t="shared" ref="BP153:BV153" si="294">SUM(BP154)</f>
        <v>0</v>
      </c>
      <c r="BQ153" s="39">
        <f t="shared" si="294"/>
        <v>0</v>
      </c>
      <c r="BR153" s="39">
        <f t="shared" si="294"/>
        <v>0</v>
      </c>
      <c r="BS153" s="39">
        <f t="shared" si="294"/>
        <v>0</v>
      </c>
      <c r="BT153" s="39">
        <f t="shared" si="294"/>
        <v>0</v>
      </c>
      <c r="BU153" s="39">
        <f t="shared" si="294"/>
        <v>0</v>
      </c>
      <c r="BV153" s="39">
        <f t="shared" si="294"/>
        <v>0</v>
      </c>
      <c r="BW153" s="39">
        <f t="shared" si="184"/>
        <v>2500000</v>
      </c>
      <c r="BX153" s="39">
        <f>BW153</f>
        <v>2500000</v>
      </c>
      <c r="BY153" s="39">
        <f t="shared" si="262"/>
        <v>0</v>
      </c>
      <c r="BZ153" s="39"/>
    </row>
    <row r="154" spans="1:78" ht="15.75" hidden="1" outlineLevel="4" thickBot="1" x14ac:dyDescent="0.25">
      <c r="A154" s="41"/>
      <c r="B154" s="42">
        <f t="shared" si="263"/>
        <v>0</v>
      </c>
      <c r="C154" s="43"/>
      <c r="D154" s="43"/>
      <c r="E154" s="43"/>
      <c r="F154" s="43"/>
      <c r="G154" s="43">
        <f t="shared" si="207"/>
        <v>0</v>
      </c>
      <c r="H154" s="44" t="s">
        <v>42</v>
      </c>
      <c r="I154" s="45">
        <v>12</v>
      </c>
      <c r="J154" s="46">
        <v>2400000</v>
      </c>
      <c r="K154" s="46"/>
      <c r="L154" s="46"/>
      <c r="M154" s="46"/>
      <c r="N154" s="46"/>
      <c r="O154" s="46">
        <f t="shared" si="214"/>
        <v>2400000</v>
      </c>
      <c r="P154" s="47">
        <f t="shared" si="208"/>
        <v>2400000</v>
      </c>
      <c r="Q154" s="45">
        <v>12</v>
      </c>
      <c r="R154" s="46">
        <f>2500000-100000</f>
        <v>2400000</v>
      </c>
      <c r="S154" s="46"/>
      <c r="T154" s="46"/>
      <c r="U154" s="46"/>
      <c r="V154" s="46"/>
      <c r="W154" s="46">
        <f t="shared" si="215"/>
        <v>2400000</v>
      </c>
      <c r="X154" s="45"/>
      <c r="Y154" s="46"/>
      <c r="Z154" s="46"/>
      <c r="AA154" s="46"/>
      <c r="AB154" s="46"/>
      <c r="AC154" s="46"/>
      <c r="AD154" s="46">
        <f t="shared" si="179"/>
        <v>0</v>
      </c>
      <c r="AE154" s="46"/>
      <c r="AF154" s="46"/>
      <c r="AG154" s="46"/>
      <c r="AH154" s="46"/>
      <c r="AI154" s="46"/>
      <c r="AJ154" s="46"/>
      <c r="AK154" s="46"/>
      <c r="AL154" s="46"/>
      <c r="AM154" s="46">
        <f t="shared" si="180"/>
        <v>0</v>
      </c>
      <c r="AN154" s="46"/>
      <c r="AO154" s="46"/>
      <c r="AP154" s="46"/>
      <c r="AQ154" s="46"/>
      <c r="AR154" s="46"/>
      <c r="AS154" s="46"/>
      <c r="AT154" s="46"/>
      <c r="AU154" s="46"/>
      <c r="AV154" s="46">
        <f t="shared" si="181"/>
        <v>0</v>
      </c>
      <c r="AW154" s="46"/>
      <c r="AX154" s="46"/>
      <c r="AY154" s="46"/>
      <c r="AZ154" s="46"/>
      <c r="BA154" s="46"/>
      <c r="BB154" s="46"/>
      <c r="BC154" s="46"/>
      <c r="BD154" s="46"/>
      <c r="BE154" s="46">
        <f t="shared" si="182"/>
        <v>0</v>
      </c>
      <c r="BF154" s="46"/>
      <c r="BG154" s="46"/>
      <c r="BH154" s="46"/>
      <c r="BI154" s="46"/>
      <c r="BJ154" s="46"/>
      <c r="BK154" s="46"/>
      <c r="BL154" s="46"/>
      <c r="BM154" s="46"/>
      <c r="BN154" s="46">
        <f t="shared" si="183"/>
        <v>0</v>
      </c>
      <c r="BO154" s="46"/>
      <c r="BP154" s="46"/>
      <c r="BQ154" s="46"/>
      <c r="BR154" s="46"/>
      <c r="BS154" s="46"/>
      <c r="BT154" s="46"/>
      <c r="BU154" s="46"/>
      <c r="BV154" s="46"/>
      <c r="BW154" s="46">
        <f t="shared" si="184"/>
        <v>0</v>
      </c>
      <c r="BX154" s="46"/>
      <c r="BY154" s="46">
        <f t="shared" si="262"/>
        <v>0</v>
      </c>
      <c r="BZ154" s="46"/>
    </row>
    <row r="155" spans="1:78" ht="32.25" outlineLevel="3" collapsed="1" thickBot="1" x14ac:dyDescent="0.25">
      <c r="A155" s="33" t="s">
        <v>76</v>
      </c>
      <c r="B155" s="34">
        <f t="shared" si="263"/>
        <v>15</v>
      </c>
      <c r="C155" s="35" t="s">
        <v>77</v>
      </c>
      <c r="D155" s="48">
        <v>252500000</v>
      </c>
      <c r="E155" s="48"/>
      <c r="F155" s="49"/>
      <c r="G155" s="48">
        <f t="shared" si="207"/>
        <v>252500000</v>
      </c>
      <c r="H155" s="37"/>
      <c r="I155" s="38"/>
      <c r="J155" s="39">
        <f>SUM(J156)</f>
        <v>263000000</v>
      </c>
      <c r="K155" s="39">
        <f>SUM(K156)</f>
        <v>0</v>
      </c>
      <c r="L155" s="39">
        <f>SUM(L156)</f>
        <v>0</v>
      </c>
      <c r="M155" s="39">
        <f>SUM(M156)</f>
        <v>0</v>
      </c>
      <c r="N155" s="39">
        <f>SUM(N156)</f>
        <v>0</v>
      </c>
      <c r="O155" s="39">
        <f t="shared" si="214"/>
        <v>263000000</v>
      </c>
      <c r="P155" s="40">
        <f t="shared" si="208"/>
        <v>10500000</v>
      </c>
      <c r="Q155" s="38"/>
      <c r="R155" s="39">
        <f>SUM(R156)</f>
        <v>263000000</v>
      </c>
      <c r="S155" s="39">
        <f>SUM(S156)</f>
        <v>0</v>
      </c>
      <c r="T155" s="39">
        <f>SUM(T156)</f>
        <v>0</v>
      </c>
      <c r="U155" s="39">
        <f>SUM(U156)</f>
        <v>0</v>
      </c>
      <c r="V155" s="39">
        <f>SUM(V156)</f>
        <v>0</v>
      </c>
      <c r="W155" s="39">
        <f t="shared" si="215"/>
        <v>263000000</v>
      </c>
      <c r="X155" s="38"/>
      <c r="Y155" s="39">
        <v>270000000</v>
      </c>
      <c r="Z155" s="39">
        <f>SUM(Z156)</f>
        <v>0</v>
      </c>
      <c r="AA155" s="39">
        <f>SUM(AA156)</f>
        <v>0</v>
      </c>
      <c r="AB155" s="39">
        <f>SUM(AB156)</f>
        <v>0</v>
      </c>
      <c r="AC155" s="39">
        <f>SUM(AC156)</f>
        <v>0</v>
      </c>
      <c r="AD155" s="39">
        <f t="shared" si="179"/>
        <v>270000000</v>
      </c>
      <c r="AE155" s="39">
        <v>270000000</v>
      </c>
      <c r="AF155" s="39">
        <f t="shared" ref="AF155:AL155" si="295">SUM(AF156)</f>
        <v>0</v>
      </c>
      <c r="AG155" s="39">
        <f t="shared" si="295"/>
        <v>0</v>
      </c>
      <c r="AH155" s="39">
        <f t="shared" si="295"/>
        <v>0</v>
      </c>
      <c r="AI155" s="39">
        <f t="shared" si="295"/>
        <v>0</v>
      </c>
      <c r="AJ155" s="39">
        <f t="shared" si="295"/>
        <v>0</v>
      </c>
      <c r="AK155" s="39">
        <f t="shared" si="295"/>
        <v>0</v>
      </c>
      <c r="AL155" s="39">
        <f t="shared" si="295"/>
        <v>0</v>
      </c>
      <c r="AM155" s="39">
        <f t="shared" si="180"/>
        <v>270000000</v>
      </c>
      <c r="AN155" s="39">
        <v>270000000</v>
      </c>
      <c r="AO155" s="39">
        <f t="shared" ref="AO155:AU155" si="296">SUM(AO156)</f>
        <v>0</v>
      </c>
      <c r="AP155" s="39">
        <f t="shared" si="296"/>
        <v>0</v>
      </c>
      <c r="AQ155" s="39">
        <f t="shared" si="296"/>
        <v>0</v>
      </c>
      <c r="AR155" s="39">
        <f t="shared" si="296"/>
        <v>0</v>
      </c>
      <c r="AS155" s="39">
        <f t="shared" si="296"/>
        <v>0</v>
      </c>
      <c r="AT155" s="39">
        <f t="shared" si="296"/>
        <v>0</v>
      </c>
      <c r="AU155" s="39">
        <f t="shared" si="296"/>
        <v>0</v>
      </c>
      <c r="AV155" s="39">
        <f t="shared" si="181"/>
        <v>270000000</v>
      </c>
      <c r="AW155" s="39">
        <f>270000000-3600000</f>
        <v>266400000</v>
      </c>
      <c r="AX155" s="39">
        <f t="shared" ref="AX155:BD155" si="297">SUM(AX156)</f>
        <v>0</v>
      </c>
      <c r="AY155" s="39">
        <f t="shared" si="297"/>
        <v>0</v>
      </c>
      <c r="AZ155" s="39">
        <f t="shared" si="297"/>
        <v>0</v>
      </c>
      <c r="BA155" s="39">
        <f t="shared" si="297"/>
        <v>0</v>
      </c>
      <c r="BB155" s="39">
        <f t="shared" si="297"/>
        <v>0</v>
      </c>
      <c r="BC155" s="39">
        <f t="shared" si="297"/>
        <v>0</v>
      </c>
      <c r="BD155" s="39">
        <f t="shared" si="297"/>
        <v>0</v>
      </c>
      <c r="BE155" s="39">
        <f t="shared" si="182"/>
        <v>266400000</v>
      </c>
      <c r="BF155" s="39">
        <f>270000000-3600000</f>
        <v>266400000</v>
      </c>
      <c r="BG155" s="39">
        <f t="shared" ref="BG155:BM155" si="298">SUM(BG156)</f>
        <v>0</v>
      </c>
      <c r="BH155" s="39">
        <f t="shared" si="298"/>
        <v>0</v>
      </c>
      <c r="BI155" s="39">
        <f t="shared" si="298"/>
        <v>0</v>
      </c>
      <c r="BJ155" s="39">
        <f t="shared" si="298"/>
        <v>0</v>
      </c>
      <c r="BK155" s="39">
        <f t="shared" si="298"/>
        <v>0</v>
      </c>
      <c r="BL155" s="39">
        <f t="shared" si="298"/>
        <v>0</v>
      </c>
      <c r="BM155" s="39">
        <f t="shared" si="298"/>
        <v>0</v>
      </c>
      <c r="BN155" s="39">
        <f t="shared" si="183"/>
        <v>266400000</v>
      </c>
      <c r="BO155" s="39">
        <f>270000000-3600000</f>
        <v>266400000</v>
      </c>
      <c r="BP155" s="39">
        <f t="shared" ref="BP155:BV155" si="299">SUM(BP156)</f>
        <v>0</v>
      </c>
      <c r="BQ155" s="39">
        <f t="shared" si="299"/>
        <v>0</v>
      </c>
      <c r="BR155" s="39">
        <f t="shared" si="299"/>
        <v>0</v>
      </c>
      <c r="BS155" s="39">
        <f t="shared" si="299"/>
        <v>0</v>
      </c>
      <c r="BT155" s="39">
        <f t="shared" si="299"/>
        <v>0</v>
      </c>
      <c r="BU155" s="39">
        <f t="shared" si="299"/>
        <v>0</v>
      </c>
      <c r="BV155" s="39">
        <f t="shared" si="299"/>
        <v>0</v>
      </c>
      <c r="BW155" s="39">
        <f t="shared" si="184"/>
        <v>266400000</v>
      </c>
      <c r="BX155" s="39">
        <f>BW155</f>
        <v>266400000</v>
      </c>
      <c r="BY155" s="39">
        <f t="shared" si="262"/>
        <v>0</v>
      </c>
      <c r="BZ155" s="39"/>
    </row>
    <row r="156" spans="1:78" ht="15.75" hidden="1" outlineLevel="4" thickBot="1" x14ac:dyDescent="0.25">
      <c r="A156" s="41"/>
      <c r="B156" s="42">
        <f t="shared" si="263"/>
        <v>0</v>
      </c>
      <c r="C156" s="43"/>
      <c r="D156" s="43"/>
      <c r="E156" s="43"/>
      <c r="F156" s="43"/>
      <c r="G156" s="43">
        <f t="shared" si="207"/>
        <v>0</v>
      </c>
      <c r="H156" s="44" t="s">
        <v>42</v>
      </c>
      <c r="I156" s="45">
        <v>12</v>
      </c>
      <c r="J156" s="46">
        <v>263000000</v>
      </c>
      <c r="K156" s="46"/>
      <c r="L156" s="46"/>
      <c r="M156" s="46"/>
      <c r="N156" s="46"/>
      <c r="O156" s="46">
        <f t="shared" si="214"/>
        <v>263000000</v>
      </c>
      <c r="P156" s="47">
        <f t="shared" si="208"/>
        <v>263000000</v>
      </c>
      <c r="Q156" s="45">
        <v>12</v>
      </c>
      <c r="R156" s="46">
        <f>270000000-7000000</f>
        <v>263000000</v>
      </c>
      <c r="S156" s="46"/>
      <c r="T156" s="46"/>
      <c r="U156" s="46"/>
      <c r="V156" s="46"/>
      <c r="W156" s="46">
        <f t="shared" si="215"/>
        <v>263000000</v>
      </c>
      <c r="X156" s="45">
        <v>12</v>
      </c>
      <c r="Y156" s="46"/>
      <c r="Z156" s="46"/>
      <c r="AA156" s="46"/>
      <c r="AB156" s="46"/>
      <c r="AC156" s="46"/>
      <c r="AD156" s="46">
        <f t="shared" si="179"/>
        <v>0</v>
      </c>
      <c r="AE156" s="46"/>
      <c r="AF156" s="46"/>
      <c r="AG156" s="46"/>
      <c r="AH156" s="46"/>
      <c r="AI156" s="46"/>
      <c r="AJ156" s="46"/>
      <c r="AK156" s="46"/>
      <c r="AL156" s="46"/>
      <c r="AM156" s="46">
        <f t="shared" si="180"/>
        <v>0</v>
      </c>
      <c r="AN156" s="46"/>
      <c r="AO156" s="46"/>
      <c r="AP156" s="46"/>
      <c r="AQ156" s="46"/>
      <c r="AR156" s="46"/>
      <c r="AS156" s="46"/>
      <c r="AT156" s="46"/>
      <c r="AU156" s="46"/>
      <c r="AV156" s="46">
        <f t="shared" si="181"/>
        <v>0</v>
      </c>
      <c r="AW156" s="46"/>
      <c r="AX156" s="46"/>
      <c r="AY156" s="46"/>
      <c r="AZ156" s="46"/>
      <c r="BA156" s="46"/>
      <c r="BB156" s="46"/>
      <c r="BC156" s="46"/>
      <c r="BD156" s="46"/>
      <c r="BE156" s="46">
        <f t="shared" si="182"/>
        <v>0</v>
      </c>
      <c r="BF156" s="46"/>
      <c r="BG156" s="46"/>
      <c r="BH156" s="46"/>
      <c r="BI156" s="46"/>
      <c r="BJ156" s="46"/>
      <c r="BK156" s="46"/>
      <c r="BL156" s="46"/>
      <c r="BM156" s="46"/>
      <c r="BN156" s="46">
        <f t="shared" si="183"/>
        <v>0</v>
      </c>
      <c r="BO156" s="46"/>
      <c r="BP156" s="46"/>
      <c r="BQ156" s="46"/>
      <c r="BR156" s="46"/>
      <c r="BS156" s="46"/>
      <c r="BT156" s="46"/>
      <c r="BU156" s="46"/>
      <c r="BV156" s="46"/>
      <c r="BW156" s="46">
        <f t="shared" si="184"/>
        <v>0</v>
      </c>
      <c r="BX156" s="46"/>
      <c r="BY156" s="46">
        <f t="shared" si="262"/>
        <v>0</v>
      </c>
      <c r="BZ156" s="46"/>
    </row>
    <row r="157" spans="1:78" ht="16.5" outlineLevel="3" collapsed="1" thickBot="1" x14ac:dyDescent="0.25">
      <c r="A157" s="33" t="s">
        <v>78</v>
      </c>
      <c r="B157" s="34">
        <f t="shared" si="263"/>
        <v>15</v>
      </c>
      <c r="C157" s="35" t="s">
        <v>79</v>
      </c>
      <c r="D157" s="48">
        <v>297297000</v>
      </c>
      <c r="E157" s="48"/>
      <c r="F157" s="49"/>
      <c r="G157" s="48">
        <f t="shared" si="207"/>
        <v>297297000</v>
      </c>
      <c r="H157" s="37"/>
      <c r="I157" s="38"/>
      <c r="J157" s="39">
        <f>SUM(J158)</f>
        <v>297297000</v>
      </c>
      <c r="K157" s="39">
        <f>SUM(K158)</f>
        <v>0</v>
      </c>
      <c r="L157" s="39">
        <f>SUM(L158)</f>
        <v>0</v>
      </c>
      <c r="M157" s="39">
        <f>SUM(M158)</f>
        <v>0</v>
      </c>
      <c r="N157" s="39">
        <f>SUM(N158)</f>
        <v>0</v>
      </c>
      <c r="O157" s="39">
        <f t="shared" si="214"/>
        <v>297297000</v>
      </c>
      <c r="P157" s="40">
        <f t="shared" si="208"/>
        <v>0</v>
      </c>
      <c r="Q157" s="38"/>
      <c r="R157" s="39">
        <f>SUM(R158)</f>
        <v>306216000</v>
      </c>
      <c r="S157" s="39">
        <f>SUM(S158)</f>
        <v>0</v>
      </c>
      <c r="T157" s="39">
        <f>SUM(T158)</f>
        <v>0</v>
      </c>
      <c r="U157" s="39">
        <f>SUM(U158)</f>
        <v>0</v>
      </c>
      <c r="V157" s="39">
        <f>SUM(V158)</f>
        <v>0</v>
      </c>
      <c r="W157" s="39">
        <f t="shared" si="215"/>
        <v>306216000</v>
      </c>
      <c r="X157" s="38"/>
      <c r="Y157" s="39">
        <v>306000000</v>
      </c>
      <c r="Z157" s="39">
        <f>SUM(Z158)</f>
        <v>0</v>
      </c>
      <c r="AA157" s="39">
        <f>SUM(AA158)</f>
        <v>0</v>
      </c>
      <c r="AB157" s="39">
        <f>SUM(AB158)</f>
        <v>0</v>
      </c>
      <c r="AC157" s="39">
        <f>SUM(AC158)</f>
        <v>0</v>
      </c>
      <c r="AD157" s="39">
        <f t="shared" si="179"/>
        <v>306000000</v>
      </c>
      <c r="AE157" s="39">
        <v>306000000</v>
      </c>
      <c r="AF157" s="39">
        <f t="shared" ref="AF157:AL157" si="300">SUM(AF158)</f>
        <v>0</v>
      </c>
      <c r="AG157" s="39">
        <f t="shared" si="300"/>
        <v>0</v>
      </c>
      <c r="AH157" s="39">
        <f t="shared" si="300"/>
        <v>0</v>
      </c>
      <c r="AI157" s="39">
        <f t="shared" si="300"/>
        <v>0</v>
      </c>
      <c r="AJ157" s="39">
        <f t="shared" si="300"/>
        <v>0</v>
      </c>
      <c r="AK157" s="39">
        <f t="shared" si="300"/>
        <v>0</v>
      </c>
      <c r="AL157" s="39">
        <f t="shared" si="300"/>
        <v>0</v>
      </c>
      <c r="AM157" s="39">
        <f t="shared" si="180"/>
        <v>306000000</v>
      </c>
      <c r="AN157" s="39">
        <v>306000000</v>
      </c>
      <c r="AO157" s="39">
        <f t="shared" ref="AO157:AU157" si="301">SUM(AO158)</f>
        <v>0</v>
      </c>
      <c r="AP157" s="39">
        <f t="shared" si="301"/>
        <v>0</v>
      </c>
      <c r="AQ157" s="39">
        <f t="shared" si="301"/>
        <v>0</v>
      </c>
      <c r="AR157" s="39">
        <f t="shared" si="301"/>
        <v>0</v>
      </c>
      <c r="AS157" s="39">
        <f t="shared" si="301"/>
        <v>0</v>
      </c>
      <c r="AT157" s="39">
        <f t="shared" si="301"/>
        <v>0</v>
      </c>
      <c r="AU157" s="39">
        <f t="shared" si="301"/>
        <v>0</v>
      </c>
      <c r="AV157" s="39">
        <f t="shared" si="181"/>
        <v>306000000</v>
      </c>
      <c r="AW157" s="39">
        <f>306000000+10700000-69758000</f>
        <v>246942000</v>
      </c>
      <c r="AX157" s="39">
        <f t="shared" ref="AX157:BC157" si="302">SUM(AX158)</f>
        <v>0</v>
      </c>
      <c r="AY157" s="39">
        <f t="shared" si="302"/>
        <v>0</v>
      </c>
      <c r="AZ157" s="39">
        <f t="shared" si="302"/>
        <v>0</v>
      </c>
      <c r="BA157" s="39">
        <f t="shared" si="302"/>
        <v>0</v>
      </c>
      <c r="BB157" s="39">
        <f t="shared" si="302"/>
        <v>0</v>
      </c>
      <c r="BC157" s="39">
        <f t="shared" si="302"/>
        <v>0</v>
      </c>
      <c r="BD157" s="39">
        <f>SUM(BD158)+25000000</f>
        <v>25000000</v>
      </c>
      <c r="BE157" s="39">
        <f t="shared" si="182"/>
        <v>271942000</v>
      </c>
      <c r="BF157" s="39">
        <f>306000000+10700000-69758000</f>
        <v>246942000</v>
      </c>
      <c r="BG157" s="39">
        <f t="shared" ref="BG157:BL157" si="303">SUM(BG158)</f>
        <v>0</v>
      </c>
      <c r="BH157" s="39">
        <f t="shared" si="303"/>
        <v>0</v>
      </c>
      <c r="BI157" s="39">
        <f t="shared" si="303"/>
        <v>0</v>
      </c>
      <c r="BJ157" s="39">
        <f t="shared" si="303"/>
        <v>0</v>
      </c>
      <c r="BK157" s="39">
        <f t="shared" si="303"/>
        <v>0</v>
      </c>
      <c r="BL157" s="39">
        <f t="shared" si="303"/>
        <v>0</v>
      </c>
      <c r="BM157" s="39">
        <f>SUM(BM158)+25000000</f>
        <v>25000000</v>
      </c>
      <c r="BN157" s="39">
        <f t="shared" si="183"/>
        <v>271942000</v>
      </c>
      <c r="BO157" s="39">
        <f>306000000+10700000-69758000</f>
        <v>246942000</v>
      </c>
      <c r="BP157" s="39">
        <f t="shared" ref="BP157:BU157" si="304">SUM(BP158)</f>
        <v>0</v>
      </c>
      <c r="BQ157" s="39">
        <f t="shared" si="304"/>
        <v>0</v>
      </c>
      <c r="BR157" s="39">
        <f t="shared" si="304"/>
        <v>0</v>
      </c>
      <c r="BS157" s="39">
        <f t="shared" si="304"/>
        <v>0</v>
      </c>
      <c r="BT157" s="39">
        <f t="shared" si="304"/>
        <v>0</v>
      </c>
      <c r="BU157" s="39">
        <f t="shared" si="304"/>
        <v>0</v>
      </c>
      <c r="BV157" s="39">
        <f>SUM(BV158)+25000000</f>
        <v>25000000</v>
      </c>
      <c r="BW157" s="39">
        <f t="shared" si="184"/>
        <v>271942000</v>
      </c>
      <c r="BX157" s="39">
        <f>BW157</f>
        <v>271942000</v>
      </c>
      <c r="BY157" s="39">
        <f t="shared" si="262"/>
        <v>0</v>
      </c>
      <c r="BZ157" s="39"/>
    </row>
    <row r="158" spans="1:78" ht="15.75" hidden="1" outlineLevel="4" thickBot="1" x14ac:dyDescent="0.25">
      <c r="A158" s="41"/>
      <c r="B158" s="42">
        <f t="shared" si="263"/>
        <v>0</v>
      </c>
      <c r="C158" s="43"/>
      <c r="D158" s="43"/>
      <c r="E158" s="43"/>
      <c r="F158" s="43"/>
      <c r="G158" s="43">
        <f t="shared" si="207"/>
        <v>0</v>
      </c>
      <c r="H158" s="44" t="s">
        <v>42</v>
      </c>
      <c r="I158" s="45">
        <v>12</v>
      </c>
      <c r="J158" s="46">
        <v>297297000</v>
      </c>
      <c r="K158" s="46"/>
      <c r="L158" s="46"/>
      <c r="M158" s="46"/>
      <c r="N158" s="46"/>
      <c r="O158" s="46">
        <f t="shared" si="214"/>
        <v>297297000</v>
      </c>
      <c r="P158" s="47">
        <f t="shared" si="208"/>
        <v>297297000</v>
      </c>
      <c r="Q158" s="45">
        <v>12</v>
      </c>
      <c r="R158" s="46">
        <f>(1.03*J158)+90</f>
        <v>306216000</v>
      </c>
      <c r="S158" s="46"/>
      <c r="T158" s="46"/>
      <c r="U158" s="46"/>
      <c r="V158" s="46"/>
      <c r="W158" s="46">
        <f t="shared" si="215"/>
        <v>306216000</v>
      </c>
      <c r="X158" s="45">
        <v>12</v>
      </c>
      <c r="Y158" s="46"/>
      <c r="Z158" s="46"/>
      <c r="AA158" s="46"/>
      <c r="AB158" s="46"/>
      <c r="AC158" s="46"/>
      <c r="AD158" s="46">
        <f t="shared" si="179"/>
        <v>0</v>
      </c>
      <c r="AE158" s="46"/>
      <c r="AF158" s="46"/>
      <c r="AG158" s="46"/>
      <c r="AH158" s="46"/>
      <c r="AI158" s="46"/>
      <c r="AJ158" s="46"/>
      <c r="AK158" s="46"/>
      <c r="AL158" s="46"/>
      <c r="AM158" s="46">
        <f t="shared" si="180"/>
        <v>0</v>
      </c>
      <c r="AN158" s="46"/>
      <c r="AO158" s="46"/>
      <c r="AP158" s="46"/>
      <c r="AQ158" s="46"/>
      <c r="AR158" s="46"/>
      <c r="AS158" s="46"/>
      <c r="AT158" s="46"/>
      <c r="AU158" s="46"/>
      <c r="AV158" s="46">
        <f t="shared" si="181"/>
        <v>0</v>
      </c>
      <c r="AW158" s="46"/>
      <c r="AX158" s="46"/>
      <c r="AY158" s="46"/>
      <c r="AZ158" s="46"/>
      <c r="BA158" s="46"/>
      <c r="BB158" s="46"/>
      <c r="BC158" s="46"/>
      <c r="BD158" s="46"/>
      <c r="BE158" s="46">
        <f t="shared" si="182"/>
        <v>0</v>
      </c>
      <c r="BF158" s="46"/>
      <c r="BG158" s="46"/>
      <c r="BH158" s="46"/>
      <c r="BI158" s="46"/>
      <c r="BJ158" s="46"/>
      <c r="BK158" s="46"/>
      <c r="BL158" s="46"/>
      <c r="BM158" s="46"/>
      <c r="BN158" s="46">
        <f t="shared" si="183"/>
        <v>0</v>
      </c>
      <c r="BO158" s="46"/>
      <c r="BP158" s="46"/>
      <c r="BQ158" s="46"/>
      <c r="BR158" s="46"/>
      <c r="BS158" s="46"/>
      <c r="BT158" s="46"/>
      <c r="BU158" s="46"/>
      <c r="BV158" s="46"/>
      <c r="BW158" s="46">
        <f t="shared" si="184"/>
        <v>0</v>
      </c>
      <c r="BX158" s="46"/>
      <c r="BY158" s="46">
        <f t="shared" si="262"/>
        <v>0</v>
      </c>
      <c r="BZ158" s="46"/>
    </row>
    <row r="159" spans="1:78" ht="32.25" outlineLevel="2" thickBot="1" x14ac:dyDescent="0.25">
      <c r="A159" s="27" t="s">
        <v>91</v>
      </c>
      <c r="B159" s="28">
        <f t="shared" si="263"/>
        <v>12</v>
      </c>
      <c r="C159" s="52" t="s">
        <v>92</v>
      </c>
      <c r="D159" s="29">
        <f>SUM(D160)</f>
        <v>0</v>
      </c>
      <c r="E159" s="29">
        <f>SUM(E160)</f>
        <v>0</v>
      </c>
      <c r="F159" s="30"/>
      <c r="G159" s="29">
        <f t="shared" si="207"/>
        <v>0</v>
      </c>
      <c r="H159" s="59"/>
      <c r="I159" s="31"/>
      <c r="J159" s="29">
        <f t="shared" ref="J159:N160" si="305">SUM(J160)</f>
        <v>0</v>
      </c>
      <c r="K159" s="29">
        <f t="shared" si="305"/>
        <v>0</v>
      </c>
      <c r="L159" s="29">
        <f t="shared" si="305"/>
        <v>0</v>
      </c>
      <c r="M159" s="29">
        <f t="shared" si="305"/>
        <v>0</v>
      </c>
      <c r="N159" s="29">
        <f t="shared" si="305"/>
        <v>0</v>
      </c>
      <c r="O159" s="29">
        <f t="shared" si="214"/>
        <v>0</v>
      </c>
      <c r="P159" s="32">
        <f t="shared" si="208"/>
        <v>0</v>
      </c>
      <c r="Q159" s="31"/>
      <c r="R159" s="29">
        <f t="shared" ref="R159:V160" si="306">SUM(R160)</f>
        <v>250000000</v>
      </c>
      <c r="S159" s="29">
        <f t="shared" si="306"/>
        <v>0</v>
      </c>
      <c r="T159" s="29">
        <f t="shared" si="306"/>
        <v>0</v>
      </c>
      <c r="U159" s="29">
        <f t="shared" si="306"/>
        <v>0</v>
      </c>
      <c r="V159" s="29">
        <f t="shared" si="306"/>
        <v>0</v>
      </c>
      <c r="W159" s="29">
        <f t="shared" si="215"/>
        <v>250000000</v>
      </c>
      <c r="X159" s="31"/>
      <c r="Y159" s="29">
        <f t="shared" ref="Y159:AN160" si="307">SUM(Y160)</f>
        <v>250000000</v>
      </c>
      <c r="Z159" s="29">
        <f t="shared" si="307"/>
        <v>0</v>
      </c>
      <c r="AA159" s="29">
        <f t="shared" si="307"/>
        <v>0</v>
      </c>
      <c r="AB159" s="29">
        <f t="shared" si="307"/>
        <v>0</v>
      </c>
      <c r="AC159" s="29">
        <f t="shared" si="307"/>
        <v>0</v>
      </c>
      <c r="AD159" s="29">
        <f t="shared" si="179"/>
        <v>250000000</v>
      </c>
      <c r="AE159" s="29">
        <f t="shared" si="307"/>
        <v>250000000</v>
      </c>
      <c r="AF159" s="29">
        <f t="shared" si="307"/>
        <v>0</v>
      </c>
      <c r="AG159" s="29">
        <f t="shared" si="307"/>
        <v>0</v>
      </c>
      <c r="AH159" s="29">
        <f t="shared" si="307"/>
        <v>0</v>
      </c>
      <c r="AI159" s="29">
        <f t="shared" si="307"/>
        <v>0</v>
      </c>
      <c r="AJ159" s="29">
        <f t="shared" si="307"/>
        <v>0</v>
      </c>
      <c r="AK159" s="29">
        <f t="shared" si="307"/>
        <v>0</v>
      </c>
      <c r="AL159" s="29">
        <f t="shared" si="307"/>
        <v>0</v>
      </c>
      <c r="AM159" s="29">
        <f t="shared" si="180"/>
        <v>250000000</v>
      </c>
      <c r="AN159" s="29">
        <f t="shared" si="307"/>
        <v>250000000</v>
      </c>
      <c r="AO159" s="29">
        <f t="shared" ref="AN159:AU160" si="308">SUM(AO160)</f>
        <v>0</v>
      </c>
      <c r="AP159" s="29">
        <f t="shared" si="308"/>
        <v>0</v>
      </c>
      <c r="AQ159" s="29">
        <f t="shared" si="308"/>
        <v>0</v>
      </c>
      <c r="AR159" s="29">
        <f t="shared" si="308"/>
        <v>0</v>
      </c>
      <c r="AS159" s="29">
        <f t="shared" si="308"/>
        <v>0</v>
      </c>
      <c r="AT159" s="29">
        <f t="shared" si="308"/>
        <v>0</v>
      </c>
      <c r="AU159" s="29">
        <f t="shared" si="308"/>
        <v>0</v>
      </c>
      <c r="AV159" s="29">
        <f t="shared" si="181"/>
        <v>250000000</v>
      </c>
      <c r="AW159" s="29">
        <f t="shared" ref="AW159:BL160" si="309">SUM(AW160)</f>
        <v>250000000</v>
      </c>
      <c r="AX159" s="29">
        <f t="shared" si="309"/>
        <v>0</v>
      </c>
      <c r="AY159" s="29">
        <f t="shared" si="309"/>
        <v>0</v>
      </c>
      <c r="AZ159" s="29">
        <f t="shared" si="309"/>
        <v>0</v>
      </c>
      <c r="BA159" s="29">
        <f t="shared" si="309"/>
        <v>0</v>
      </c>
      <c r="BB159" s="29">
        <f t="shared" si="309"/>
        <v>0</v>
      </c>
      <c r="BC159" s="29">
        <f t="shared" si="309"/>
        <v>0</v>
      </c>
      <c r="BD159" s="29">
        <f t="shared" si="309"/>
        <v>0</v>
      </c>
      <c r="BE159" s="29">
        <f t="shared" si="182"/>
        <v>250000000</v>
      </c>
      <c r="BF159" s="29">
        <f t="shared" si="309"/>
        <v>250000000</v>
      </c>
      <c r="BG159" s="29">
        <f t="shared" si="309"/>
        <v>0</v>
      </c>
      <c r="BH159" s="29">
        <f t="shared" si="309"/>
        <v>0</v>
      </c>
      <c r="BI159" s="29">
        <f t="shared" si="309"/>
        <v>0</v>
      </c>
      <c r="BJ159" s="29">
        <f t="shared" si="309"/>
        <v>0</v>
      </c>
      <c r="BK159" s="29">
        <f t="shared" si="309"/>
        <v>0</v>
      </c>
      <c r="BL159" s="29">
        <f t="shared" si="309"/>
        <v>0</v>
      </c>
      <c r="BM159" s="29">
        <f t="shared" ref="BF159:BM160" si="310">SUM(BM160)</f>
        <v>0</v>
      </c>
      <c r="BN159" s="29">
        <f t="shared" si="183"/>
        <v>250000000</v>
      </c>
      <c r="BO159" s="29">
        <f t="shared" ref="BO159:BX160" si="311">SUM(BO160)</f>
        <v>168600000</v>
      </c>
      <c r="BP159" s="29">
        <f t="shared" si="311"/>
        <v>0</v>
      </c>
      <c r="BQ159" s="29">
        <f t="shared" si="311"/>
        <v>0</v>
      </c>
      <c r="BR159" s="29">
        <f t="shared" si="311"/>
        <v>0</v>
      </c>
      <c r="BS159" s="29">
        <f t="shared" si="311"/>
        <v>0</v>
      </c>
      <c r="BT159" s="29">
        <f t="shared" si="311"/>
        <v>0</v>
      </c>
      <c r="BU159" s="29">
        <f t="shared" si="311"/>
        <v>0</v>
      </c>
      <c r="BV159" s="29">
        <f t="shared" si="311"/>
        <v>0</v>
      </c>
      <c r="BW159" s="29">
        <f t="shared" si="184"/>
        <v>168600000</v>
      </c>
      <c r="BX159" s="29">
        <f t="shared" si="311"/>
        <v>168600000</v>
      </c>
      <c r="BY159" s="29">
        <f t="shared" si="262"/>
        <v>0</v>
      </c>
      <c r="BZ159" s="29"/>
    </row>
    <row r="160" spans="1:78" ht="32.25" outlineLevel="3" collapsed="1" thickBot="1" x14ac:dyDescent="0.25">
      <c r="A160" s="33" t="s">
        <v>189</v>
      </c>
      <c r="B160" s="34">
        <f t="shared" si="263"/>
        <v>15</v>
      </c>
      <c r="C160" s="35" t="s">
        <v>190</v>
      </c>
      <c r="D160" s="35"/>
      <c r="E160" s="35"/>
      <c r="F160" s="36"/>
      <c r="G160" s="35">
        <f t="shared" si="207"/>
        <v>0</v>
      </c>
      <c r="H160" s="37"/>
      <c r="I160" s="38"/>
      <c r="J160" s="39">
        <f t="shared" si="305"/>
        <v>0</v>
      </c>
      <c r="K160" s="39">
        <f t="shared" si="305"/>
        <v>0</v>
      </c>
      <c r="L160" s="39">
        <f t="shared" si="305"/>
        <v>0</v>
      </c>
      <c r="M160" s="39">
        <f t="shared" si="305"/>
        <v>0</v>
      </c>
      <c r="N160" s="39">
        <f t="shared" si="305"/>
        <v>0</v>
      </c>
      <c r="O160" s="39">
        <f t="shared" si="214"/>
        <v>0</v>
      </c>
      <c r="P160" s="40">
        <f t="shared" si="208"/>
        <v>0</v>
      </c>
      <c r="Q160" s="38"/>
      <c r="R160" s="39">
        <f t="shared" si="306"/>
        <v>250000000</v>
      </c>
      <c r="S160" s="39">
        <f t="shared" si="306"/>
        <v>0</v>
      </c>
      <c r="T160" s="39">
        <f t="shared" si="306"/>
        <v>0</v>
      </c>
      <c r="U160" s="39">
        <f t="shared" si="306"/>
        <v>0</v>
      </c>
      <c r="V160" s="39">
        <f t="shared" si="306"/>
        <v>0</v>
      </c>
      <c r="W160" s="39">
        <f t="shared" si="215"/>
        <v>250000000</v>
      </c>
      <c r="X160" s="38"/>
      <c r="Y160" s="39">
        <f t="shared" si="307"/>
        <v>250000000</v>
      </c>
      <c r="Z160" s="39">
        <f t="shared" si="307"/>
        <v>0</v>
      </c>
      <c r="AA160" s="39">
        <f t="shared" si="307"/>
        <v>0</v>
      </c>
      <c r="AB160" s="39">
        <f t="shared" si="307"/>
        <v>0</v>
      </c>
      <c r="AC160" s="39">
        <f t="shared" si="307"/>
        <v>0</v>
      </c>
      <c r="AD160" s="39">
        <f t="shared" si="179"/>
        <v>250000000</v>
      </c>
      <c r="AE160" s="39">
        <f t="shared" si="307"/>
        <v>250000000</v>
      </c>
      <c r="AF160" s="39">
        <f t="shared" si="307"/>
        <v>0</v>
      </c>
      <c r="AG160" s="39">
        <f t="shared" si="307"/>
        <v>0</v>
      </c>
      <c r="AH160" s="39">
        <f t="shared" si="307"/>
        <v>0</v>
      </c>
      <c r="AI160" s="39">
        <f t="shared" si="307"/>
        <v>0</v>
      </c>
      <c r="AJ160" s="39">
        <f t="shared" si="307"/>
        <v>0</v>
      </c>
      <c r="AK160" s="39">
        <f t="shared" si="307"/>
        <v>0</v>
      </c>
      <c r="AL160" s="39">
        <f t="shared" si="307"/>
        <v>0</v>
      </c>
      <c r="AM160" s="39">
        <f t="shared" si="180"/>
        <v>250000000</v>
      </c>
      <c r="AN160" s="39">
        <f t="shared" si="308"/>
        <v>250000000</v>
      </c>
      <c r="AO160" s="39">
        <f t="shared" si="308"/>
        <v>0</v>
      </c>
      <c r="AP160" s="39">
        <f t="shared" si="308"/>
        <v>0</v>
      </c>
      <c r="AQ160" s="39">
        <f t="shared" si="308"/>
        <v>0</v>
      </c>
      <c r="AR160" s="39">
        <f t="shared" si="308"/>
        <v>0</v>
      </c>
      <c r="AS160" s="39">
        <f t="shared" si="308"/>
        <v>0</v>
      </c>
      <c r="AT160" s="39">
        <f t="shared" si="308"/>
        <v>0</v>
      </c>
      <c r="AU160" s="39">
        <f t="shared" si="308"/>
        <v>0</v>
      </c>
      <c r="AV160" s="39">
        <f t="shared" si="181"/>
        <v>250000000</v>
      </c>
      <c r="AW160" s="39">
        <f t="shared" si="309"/>
        <v>250000000</v>
      </c>
      <c r="AX160" s="39">
        <f t="shared" si="309"/>
        <v>0</v>
      </c>
      <c r="AY160" s="39">
        <f t="shared" si="309"/>
        <v>0</v>
      </c>
      <c r="AZ160" s="39">
        <f t="shared" si="309"/>
        <v>0</v>
      </c>
      <c r="BA160" s="39">
        <f t="shared" si="309"/>
        <v>0</v>
      </c>
      <c r="BB160" s="39">
        <f t="shared" si="309"/>
        <v>0</v>
      </c>
      <c r="BC160" s="39">
        <f t="shared" si="309"/>
        <v>0</v>
      </c>
      <c r="BD160" s="39">
        <f t="shared" si="309"/>
        <v>0</v>
      </c>
      <c r="BE160" s="39">
        <f t="shared" si="182"/>
        <v>250000000</v>
      </c>
      <c r="BF160" s="39">
        <f t="shared" si="310"/>
        <v>250000000</v>
      </c>
      <c r="BG160" s="39">
        <f t="shared" si="310"/>
        <v>0</v>
      </c>
      <c r="BH160" s="39">
        <f t="shared" si="310"/>
        <v>0</v>
      </c>
      <c r="BI160" s="39">
        <f t="shared" si="310"/>
        <v>0</v>
      </c>
      <c r="BJ160" s="39">
        <f t="shared" si="310"/>
        <v>0</v>
      </c>
      <c r="BK160" s="39">
        <f t="shared" si="310"/>
        <v>0</v>
      </c>
      <c r="BL160" s="39">
        <f t="shared" si="310"/>
        <v>0</v>
      </c>
      <c r="BM160" s="39">
        <f t="shared" si="310"/>
        <v>0</v>
      </c>
      <c r="BN160" s="39">
        <f t="shared" si="183"/>
        <v>250000000</v>
      </c>
      <c r="BO160" s="39">
        <f>SUM(BO161)-81400000</f>
        <v>168600000</v>
      </c>
      <c r="BP160" s="39">
        <f t="shared" si="311"/>
        <v>0</v>
      </c>
      <c r="BQ160" s="39">
        <f t="shared" si="311"/>
        <v>0</v>
      </c>
      <c r="BR160" s="39">
        <f t="shared" si="311"/>
        <v>0</v>
      </c>
      <c r="BS160" s="39">
        <f t="shared" si="311"/>
        <v>0</v>
      </c>
      <c r="BT160" s="39">
        <f t="shared" si="311"/>
        <v>0</v>
      </c>
      <c r="BU160" s="39">
        <f t="shared" si="311"/>
        <v>0</v>
      </c>
      <c r="BV160" s="39">
        <f t="shared" si="311"/>
        <v>0</v>
      </c>
      <c r="BW160" s="39">
        <f t="shared" si="184"/>
        <v>168600000</v>
      </c>
      <c r="BX160" s="39">
        <f>BW160</f>
        <v>168600000</v>
      </c>
      <c r="BY160" s="39">
        <f t="shared" si="262"/>
        <v>0</v>
      </c>
      <c r="BZ160" s="39"/>
    </row>
    <row r="161" spans="1:78" ht="15.75" hidden="1" outlineLevel="4" thickBot="1" x14ac:dyDescent="0.25">
      <c r="A161" s="41"/>
      <c r="B161" s="42">
        <f t="shared" si="263"/>
        <v>0</v>
      </c>
      <c r="C161" s="43"/>
      <c r="D161" s="43"/>
      <c r="E161" s="43"/>
      <c r="F161" s="43"/>
      <c r="G161" s="43">
        <f t="shared" si="207"/>
        <v>0</v>
      </c>
      <c r="H161" s="44" t="s">
        <v>26</v>
      </c>
      <c r="I161" s="45">
        <v>0</v>
      </c>
      <c r="J161" s="46">
        <v>0</v>
      </c>
      <c r="K161" s="46"/>
      <c r="L161" s="46"/>
      <c r="M161" s="46"/>
      <c r="N161" s="46"/>
      <c r="O161" s="46">
        <f t="shared" si="214"/>
        <v>0</v>
      </c>
      <c r="P161" s="47">
        <f t="shared" si="208"/>
        <v>0</v>
      </c>
      <c r="Q161" s="45">
        <v>1</v>
      </c>
      <c r="R161" s="46">
        <v>250000000</v>
      </c>
      <c r="S161" s="46"/>
      <c r="T161" s="46"/>
      <c r="U161" s="46"/>
      <c r="V161" s="46"/>
      <c r="W161" s="46">
        <f t="shared" si="215"/>
        <v>250000000</v>
      </c>
      <c r="X161" s="45">
        <v>1</v>
      </c>
      <c r="Y161" s="46">
        <v>250000000</v>
      </c>
      <c r="Z161" s="46"/>
      <c r="AA161" s="46"/>
      <c r="AB161" s="46"/>
      <c r="AC161" s="46"/>
      <c r="AD161" s="46">
        <f t="shared" si="179"/>
        <v>250000000</v>
      </c>
      <c r="AE161" s="46">
        <v>250000000</v>
      </c>
      <c r="AF161" s="46"/>
      <c r="AG161" s="46"/>
      <c r="AH161" s="46"/>
      <c r="AI161" s="46"/>
      <c r="AJ161" s="46"/>
      <c r="AK161" s="46"/>
      <c r="AL161" s="46"/>
      <c r="AM161" s="46">
        <f t="shared" si="180"/>
        <v>250000000</v>
      </c>
      <c r="AN161" s="46">
        <v>250000000</v>
      </c>
      <c r="AO161" s="46"/>
      <c r="AP161" s="46"/>
      <c r="AQ161" s="46"/>
      <c r="AR161" s="46"/>
      <c r="AS161" s="46"/>
      <c r="AT161" s="46"/>
      <c r="AU161" s="46"/>
      <c r="AV161" s="46">
        <f t="shared" si="181"/>
        <v>250000000</v>
      </c>
      <c r="AW161" s="46">
        <v>250000000</v>
      </c>
      <c r="AX161" s="46"/>
      <c r="AY161" s="46"/>
      <c r="AZ161" s="46"/>
      <c r="BA161" s="46"/>
      <c r="BB161" s="46"/>
      <c r="BC161" s="46"/>
      <c r="BD161" s="46"/>
      <c r="BE161" s="46">
        <f t="shared" si="182"/>
        <v>250000000</v>
      </c>
      <c r="BF161" s="46">
        <v>250000000</v>
      </c>
      <c r="BG161" s="46"/>
      <c r="BH161" s="46"/>
      <c r="BI161" s="46"/>
      <c r="BJ161" s="46"/>
      <c r="BK161" s="46"/>
      <c r="BL161" s="46"/>
      <c r="BM161" s="46"/>
      <c r="BN161" s="46">
        <f t="shared" si="183"/>
        <v>250000000</v>
      </c>
      <c r="BO161" s="46">
        <v>250000000</v>
      </c>
      <c r="BP161" s="46"/>
      <c r="BQ161" s="46"/>
      <c r="BR161" s="46"/>
      <c r="BS161" s="46"/>
      <c r="BT161" s="46"/>
      <c r="BU161" s="46"/>
      <c r="BV161" s="46"/>
      <c r="BW161" s="46">
        <f t="shared" si="184"/>
        <v>250000000</v>
      </c>
      <c r="BX161" s="46"/>
      <c r="BY161" s="46">
        <f t="shared" si="262"/>
        <v>-250000000</v>
      </c>
      <c r="BZ161" s="46"/>
    </row>
    <row r="162" spans="1:78" ht="32.25" outlineLevel="2" thickBot="1" x14ac:dyDescent="0.25">
      <c r="A162" s="27" t="s">
        <v>80</v>
      </c>
      <c r="B162" s="28">
        <f t="shared" si="263"/>
        <v>12</v>
      </c>
      <c r="C162" s="52" t="s">
        <v>81</v>
      </c>
      <c r="D162" s="29">
        <f>SUM(D163,D165,D167,D169)</f>
        <v>2437932000</v>
      </c>
      <c r="E162" s="29">
        <f>SUM(E163,E165,E167,E169)</f>
        <v>0</v>
      </c>
      <c r="F162" s="30"/>
      <c r="G162" s="29">
        <f t="shared" si="207"/>
        <v>2437932000</v>
      </c>
      <c r="H162" s="59"/>
      <c r="I162" s="31"/>
      <c r="J162" s="29">
        <f>SUM(J163,J165,J167,J169)</f>
        <v>2411232000</v>
      </c>
      <c r="K162" s="29">
        <f>SUM(K163,K165,K167,K169)</f>
        <v>0</v>
      </c>
      <c r="L162" s="29">
        <f>SUM(L163,L165,L167,L169)</f>
        <v>0</v>
      </c>
      <c r="M162" s="29">
        <f>SUM(M163,M165,M167,M169)</f>
        <v>0</v>
      </c>
      <c r="N162" s="29">
        <f>SUM(N163,N165,N167,N169)</f>
        <v>0</v>
      </c>
      <c r="O162" s="29">
        <f t="shared" si="214"/>
        <v>2411232000</v>
      </c>
      <c r="P162" s="32">
        <f t="shared" si="208"/>
        <v>-26700000</v>
      </c>
      <c r="Q162" s="31"/>
      <c r="R162" s="29">
        <f>SUM(R163,R165,R167,R169)</f>
        <v>2411232000</v>
      </c>
      <c r="S162" s="29">
        <f>SUM(S163,S165,S167,S169)</f>
        <v>0</v>
      </c>
      <c r="T162" s="29">
        <f>SUM(T163,T165,T167,T169)</f>
        <v>0</v>
      </c>
      <c r="U162" s="29">
        <f>SUM(U163,U165,U167,U169)</f>
        <v>0</v>
      </c>
      <c r="V162" s="29">
        <f>SUM(V163,V165,V167,V169)</f>
        <v>0</v>
      </c>
      <c r="W162" s="29">
        <f t="shared" si="215"/>
        <v>2411232000</v>
      </c>
      <c r="X162" s="31"/>
      <c r="Y162" s="29">
        <f>SUM(Y163,Y165,Y167,Y169)</f>
        <v>3124432200</v>
      </c>
      <c r="Z162" s="29">
        <f>SUM(Z163,Z165,Z167,Z169)</f>
        <v>0</v>
      </c>
      <c r="AA162" s="29">
        <f>SUM(AA163,AA165,AA167,AA169)</f>
        <v>0</v>
      </c>
      <c r="AB162" s="29">
        <f>SUM(AB163,AB165,AB167,AB169)</f>
        <v>0</v>
      </c>
      <c r="AC162" s="29">
        <f>SUM(AC163,AC165,AC167,AC169)</f>
        <v>0</v>
      </c>
      <c r="AD162" s="29">
        <f t="shared" si="179"/>
        <v>3124432200</v>
      </c>
      <c r="AE162" s="29">
        <f t="shared" ref="AE162:AL162" si="312">SUM(AE163,AE165,AE167,AE169)</f>
        <v>2440925000</v>
      </c>
      <c r="AF162" s="29">
        <f t="shared" si="312"/>
        <v>0</v>
      </c>
      <c r="AG162" s="29">
        <f t="shared" si="312"/>
        <v>0</v>
      </c>
      <c r="AH162" s="29">
        <f t="shared" si="312"/>
        <v>0</v>
      </c>
      <c r="AI162" s="29">
        <f t="shared" si="312"/>
        <v>0</v>
      </c>
      <c r="AJ162" s="29">
        <f t="shared" si="312"/>
        <v>0</v>
      </c>
      <c r="AK162" s="29">
        <f t="shared" si="312"/>
        <v>0</v>
      </c>
      <c r="AL162" s="29">
        <f t="shared" si="312"/>
        <v>0</v>
      </c>
      <c r="AM162" s="29">
        <f t="shared" si="180"/>
        <v>2440925000</v>
      </c>
      <c r="AN162" s="29">
        <f t="shared" ref="AN162:AU162" si="313">SUM(AN163,AN165,AN167,AN169)</f>
        <v>2440925000</v>
      </c>
      <c r="AO162" s="29">
        <f t="shared" si="313"/>
        <v>0</v>
      </c>
      <c r="AP162" s="29">
        <f t="shared" si="313"/>
        <v>0</v>
      </c>
      <c r="AQ162" s="29">
        <f t="shared" si="313"/>
        <v>0</v>
      </c>
      <c r="AR162" s="29">
        <f t="shared" si="313"/>
        <v>0</v>
      </c>
      <c r="AS162" s="29">
        <f t="shared" si="313"/>
        <v>0</v>
      </c>
      <c r="AT162" s="29">
        <f t="shared" si="313"/>
        <v>0</v>
      </c>
      <c r="AU162" s="29">
        <f t="shared" si="313"/>
        <v>0</v>
      </c>
      <c r="AV162" s="29">
        <f t="shared" si="181"/>
        <v>2440925000</v>
      </c>
      <c r="AW162" s="29">
        <f t="shared" ref="AW162:BD162" si="314">SUM(AW163,AW165,AW167,AW169)</f>
        <v>2526525000</v>
      </c>
      <c r="AX162" s="29">
        <f t="shared" si="314"/>
        <v>0</v>
      </c>
      <c r="AY162" s="29">
        <f t="shared" si="314"/>
        <v>0</v>
      </c>
      <c r="AZ162" s="29">
        <f t="shared" si="314"/>
        <v>0</v>
      </c>
      <c r="BA162" s="29">
        <f t="shared" si="314"/>
        <v>0</v>
      </c>
      <c r="BB162" s="29">
        <f t="shared" si="314"/>
        <v>0</v>
      </c>
      <c r="BC162" s="29">
        <f t="shared" si="314"/>
        <v>0</v>
      </c>
      <c r="BD162" s="29">
        <f t="shared" si="314"/>
        <v>0</v>
      </c>
      <c r="BE162" s="29">
        <f t="shared" si="182"/>
        <v>2526525000</v>
      </c>
      <c r="BF162" s="29">
        <f t="shared" ref="BF162:BM162" si="315">SUM(BF163,BF165,BF167,BF169)</f>
        <v>2526525000</v>
      </c>
      <c r="BG162" s="29">
        <f t="shared" si="315"/>
        <v>0</v>
      </c>
      <c r="BH162" s="29">
        <f t="shared" si="315"/>
        <v>0</v>
      </c>
      <c r="BI162" s="29">
        <f t="shared" si="315"/>
        <v>0</v>
      </c>
      <c r="BJ162" s="29">
        <f t="shared" si="315"/>
        <v>0</v>
      </c>
      <c r="BK162" s="29">
        <f t="shared" si="315"/>
        <v>0</v>
      </c>
      <c r="BL162" s="29">
        <f t="shared" si="315"/>
        <v>0</v>
      </c>
      <c r="BM162" s="29">
        <f t="shared" si="315"/>
        <v>0</v>
      </c>
      <c r="BN162" s="29">
        <f t="shared" si="183"/>
        <v>2526525000</v>
      </c>
      <c r="BO162" s="29">
        <f t="shared" ref="BO162:BV162" si="316">SUM(BO163,BO165,BO167,BO169)</f>
        <v>2526525000</v>
      </c>
      <c r="BP162" s="29">
        <f t="shared" si="316"/>
        <v>0</v>
      </c>
      <c r="BQ162" s="29">
        <f t="shared" si="316"/>
        <v>0</v>
      </c>
      <c r="BR162" s="29">
        <f t="shared" si="316"/>
        <v>0</v>
      </c>
      <c r="BS162" s="29">
        <f t="shared" si="316"/>
        <v>0</v>
      </c>
      <c r="BT162" s="29">
        <f t="shared" si="316"/>
        <v>0</v>
      </c>
      <c r="BU162" s="29">
        <f t="shared" si="316"/>
        <v>0</v>
      </c>
      <c r="BV162" s="29">
        <f t="shared" si="316"/>
        <v>0</v>
      </c>
      <c r="BW162" s="29">
        <f t="shared" si="184"/>
        <v>2526525000</v>
      </c>
      <c r="BX162" s="29">
        <f t="shared" ref="BX162" si="317">SUM(BX163,BX165,BX167,BX169)</f>
        <v>2526525000</v>
      </c>
      <c r="BY162" s="29">
        <f t="shared" si="262"/>
        <v>0</v>
      </c>
      <c r="BZ162" s="29"/>
    </row>
    <row r="163" spans="1:78" ht="63.75" outlineLevel="3" collapsed="1" thickBot="1" x14ac:dyDescent="0.25">
      <c r="A163" s="33" t="s">
        <v>82</v>
      </c>
      <c r="B163" s="34">
        <f t="shared" si="263"/>
        <v>15</v>
      </c>
      <c r="C163" s="35" t="s">
        <v>83</v>
      </c>
      <c r="D163" s="48">
        <v>162857000</v>
      </c>
      <c r="E163" s="48"/>
      <c r="F163" s="49"/>
      <c r="G163" s="48">
        <f t="shared" si="207"/>
        <v>162857000</v>
      </c>
      <c r="H163" s="37"/>
      <c r="I163" s="38"/>
      <c r="J163" s="39">
        <f>SUM(J164)</f>
        <v>162982000</v>
      </c>
      <c r="K163" s="39">
        <f>SUM(K164)</f>
        <v>0</v>
      </c>
      <c r="L163" s="39">
        <f>SUM(L164)</f>
        <v>0</v>
      </c>
      <c r="M163" s="39">
        <f>SUM(M164)</f>
        <v>0</v>
      </c>
      <c r="N163" s="39">
        <f>SUM(N164)</f>
        <v>0</v>
      </c>
      <c r="O163" s="39">
        <f t="shared" si="214"/>
        <v>162982000</v>
      </c>
      <c r="P163" s="40">
        <f t="shared" si="208"/>
        <v>125000</v>
      </c>
      <c r="Q163" s="38"/>
      <c r="R163" s="39">
        <f>SUM(R164)</f>
        <v>162982000</v>
      </c>
      <c r="S163" s="39">
        <f>SUM(S164)</f>
        <v>0</v>
      </c>
      <c r="T163" s="39">
        <f>SUM(T164)</f>
        <v>0</v>
      </c>
      <c r="U163" s="39">
        <f>SUM(U164)</f>
        <v>0</v>
      </c>
      <c r="V163" s="39">
        <f>SUM(V164)</f>
        <v>0</v>
      </c>
      <c r="W163" s="39">
        <f t="shared" si="215"/>
        <v>162982000</v>
      </c>
      <c r="X163" s="38"/>
      <c r="Y163" s="39">
        <v>177000000</v>
      </c>
      <c r="Z163" s="39">
        <f>SUM(Z164)</f>
        <v>0</v>
      </c>
      <c r="AA163" s="39">
        <f>SUM(AA164)</f>
        <v>0</v>
      </c>
      <c r="AB163" s="39">
        <f>SUM(AB164)</f>
        <v>0</v>
      </c>
      <c r="AC163" s="39">
        <f>SUM(AC164)</f>
        <v>0</v>
      </c>
      <c r="AD163" s="39">
        <f t="shared" si="179"/>
        <v>177000000</v>
      </c>
      <c r="AE163" s="39">
        <v>177000000</v>
      </c>
      <c r="AF163" s="39">
        <f t="shared" ref="AF163:AL163" si="318">SUM(AF164)</f>
        <v>0</v>
      </c>
      <c r="AG163" s="39">
        <f t="shared" si="318"/>
        <v>0</v>
      </c>
      <c r="AH163" s="39">
        <f t="shared" si="318"/>
        <v>0</v>
      </c>
      <c r="AI163" s="39">
        <f t="shared" si="318"/>
        <v>0</v>
      </c>
      <c r="AJ163" s="39">
        <f t="shared" si="318"/>
        <v>0</v>
      </c>
      <c r="AK163" s="39">
        <f t="shared" si="318"/>
        <v>0</v>
      </c>
      <c r="AL163" s="39">
        <f t="shared" si="318"/>
        <v>0</v>
      </c>
      <c r="AM163" s="39">
        <f t="shared" si="180"/>
        <v>177000000</v>
      </c>
      <c r="AN163" s="39">
        <v>177000000</v>
      </c>
      <c r="AO163" s="39">
        <f t="shared" ref="AO163:AU163" si="319">SUM(AO164)</f>
        <v>0</v>
      </c>
      <c r="AP163" s="39">
        <f t="shared" si="319"/>
        <v>0</v>
      </c>
      <c r="AQ163" s="39">
        <f t="shared" si="319"/>
        <v>0</v>
      </c>
      <c r="AR163" s="39">
        <f t="shared" si="319"/>
        <v>0</v>
      </c>
      <c r="AS163" s="39">
        <f t="shared" si="319"/>
        <v>0</v>
      </c>
      <c r="AT163" s="39">
        <f t="shared" si="319"/>
        <v>0</v>
      </c>
      <c r="AU163" s="39">
        <f t="shared" si="319"/>
        <v>0</v>
      </c>
      <c r="AV163" s="39">
        <f t="shared" si="181"/>
        <v>177000000</v>
      </c>
      <c r="AW163" s="39">
        <v>177000000</v>
      </c>
      <c r="AX163" s="39">
        <f t="shared" ref="AX163:BD163" si="320">SUM(AX164)</f>
        <v>0</v>
      </c>
      <c r="AY163" s="39">
        <f t="shared" si="320"/>
        <v>0</v>
      </c>
      <c r="AZ163" s="39">
        <f t="shared" si="320"/>
        <v>0</v>
      </c>
      <c r="BA163" s="39">
        <f t="shared" si="320"/>
        <v>0</v>
      </c>
      <c r="BB163" s="39">
        <f t="shared" si="320"/>
        <v>0</v>
      </c>
      <c r="BC163" s="39">
        <f t="shared" si="320"/>
        <v>0</v>
      </c>
      <c r="BD163" s="39">
        <f t="shared" si="320"/>
        <v>0</v>
      </c>
      <c r="BE163" s="39">
        <f t="shared" si="182"/>
        <v>177000000</v>
      </c>
      <c r="BF163" s="39">
        <v>177000000</v>
      </c>
      <c r="BG163" s="39">
        <f t="shared" ref="BG163:BM163" si="321">SUM(BG164)</f>
        <v>0</v>
      </c>
      <c r="BH163" s="39">
        <f t="shared" si="321"/>
        <v>0</v>
      </c>
      <c r="BI163" s="39">
        <f t="shared" si="321"/>
        <v>0</v>
      </c>
      <c r="BJ163" s="39">
        <f t="shared" si="321"/>
        <v>0</v>
      </c>
      <c r="BK163" s="39">
        <f t="shared" si="321"/>
        <v>0</v>
      </c>
      <c r="BL163" s="39">
        <f t="shared" si="321"/>
        <v>0</v>
      </c>
      <c r="BM163" s="39">
        <f t="shared" si="321"/>
        <v>0</v>
      </c>
      <c r="BN163" s="39">
        <f t="shared" si="183"/>
        <v>177000000</v>
      </c>
      <c r="BO163" s="39">
        <v>177000000</v>
      </c>
      <c r="BP163" s="39">
        <f t="shared" ref="BP163:BV163" si="322">SUM(BP164)</f>
        <v>0</v>
      </c>
      <c r="BQ163" s="39">
        <f t="shared" si="322"/>
        <v>0</v>
      </c>
      <c r="BR163" s="39">
        <f t="shared" si="322"/>
        <v>0</v>
      </c>
      <c r="BS163" s="39">
        <f t="shared" si="322"/>
        <v>0</v>
      </c>
      <c r="BT163" s="39">
        <f t="shared" si="322"/>
        <v>0</v>
      </c>
      <c r="BU163" s="39">
        <f t="shared" si="322"/>
        <v>0</v>
      </c>
      <c r="BV163" s="39">
        <f t="shared" si="322"/>
        <v>0</v>
      </c>
      <c r="BW163" s="39">
        <f t="shared" si="184"/>
        <v>177000000</v>
      </c>
      <c r="BX163" s="39">
        <f>BW163</f>
        <v>177000000</v>
      </c>
      <c r="BY163" s="39">
        <f t="shared" si="262"/>
        <v>0</v>
      </c>
      <c r="BZ163" s="39"/>
    </row>
    <row r="164" spans="1:78" ht="15.75" hidden="1" outlineLevel="4" thickBot="1" x14ac:dyDescent="0.25">
      <c r="A164" s="41"/>
      <c r="B164" s="42">
        <f t="shared" si="263"/>
        <v>0</v>
      </c>
      <c r="C164" s="43"/>
      <c r="D164" s="43"/>
      <c r="E164" s="43"/>
      <c r="F164" s="43"/>
      <c r="G164" s="43">
        <f t="shared" si="207"/>
        <v>0</v>
      </c>
      <c r="H164" s="44" t="s">
        <v>26</v>
      </c>
      <c r="I164" s="45">
        <v>22</v>
      </c>
      <c r="J164" s="46">
        <v>162982000</v>
      </c>
      <c r="K164" s="46"/>
      <c r="L164" s="46"/>
      <c r="M164" s="46"/>
      <c r="N164" s="46"/>
      <c r="O164" s="46">
        <f t="shared" si="214"/>
        <v>162982000</v>
      </c>
      <c r="P164" s="47">
        <f t="shared" si="208"/>
        <v>162982000</v>
      </c>
      <c r="Q164" s="45">
        <f>23-1</f>
        <v>22</v>
      </c>
      <c r="R164" s="46">
        <f>168000000-5018000</f>
        <v>162982000</v>
      </c>
      <c r="S164" s="46"/>
      <c r="T164" s="46"/>
      <c r="U164" s="46"/>
      <c r="V164" s="46"/>
      <c r="W164" s="46">
        <f t="shared" si="215"/>
        <v>162982000</v>
      </c>
      <c r="X164" s="45"/>
      <c r="Y164" s="46"/>
      <c r="Z164" s="46"/>
      <c r="AA164" s="46"/>
      <c r="AB164" s="46"/>
      <c r="AC164" s="46"/>
      <c r="AD164" s="46">
        <f t="shared" si="179"/>
        <v>0</v>
      </c>
      <c r="AE164" s="46"/>
      <c r="AF164" s="46"/>
      <c r="AG164" s="46"/>
      <c r="AH164" s="46"/>
      <c r="AI164" s="46"/>
      <c r="AJ164" s="46"/>
      <c r="AK164" s="46"/>
      <c r="AL164" s="46"/>
      <c r="AM164" s="46">
        <f t="shared" si="180"/>
        <v>0</v>
      </c>
      <c r="AN164" s="46"/>
      <c r="AO164" s="46"/>
      <c r="AP164" s="46"/>
      <c r="AQ164" s="46"/>
      <c r="AR164" s="46"/>
      <c r="AS164" s="46"/>
      <c r="AT164" s="46"/>
      <c r="AU164" s="46"/>
      <c r="AV164" s="46">
        <f t="shared" si="181"/>
        <v>0</v>
      </c>
      <c r="AW164" s="46"/>
      <c r="AX164" s="46"/>
      <c r="AY164" s="46"/>
      <c r="AZ164" s="46"/>
      <c r="BA164" s="46"/>
      <c r="BB164" s="46"/>
      <c r="BC164" s="46"/>
      <c r="BD164" s="46"/>
      <c r="BE164" s="46">
        <f t="shared" si="182"/>
        <v>0</v>
      </c>
      <c r="BF164" s="46"/>
      <c r="BG164" s="46"/>
      <c r="BH164" s="46"/>
      <c r="BI164" s="46"/>
      <c r="BJ164" s="46"/>
      <c r="BK164" s="46"/>
      <c r="BL164" s="46"/>
      <c r="BM164" s="46"/>
      <c r="BN164" s="46">
        <f t="shared" si="183"/>
        <v>0</v>
      </c>
      <c r="BO164" s="46"/>
      <c r="BP164" s="46"/>
      <c r="BQ164" s="46"/>
      <c r="BR164" s="46"/>
      <c r="BS164" s="46"/>
      <c r="BT164" s="46"/>
      <c r="BU164" s="46"/>
      <c r="BV164" s="46"/>
      <c r="BW164" s="46">
        <f t="shared" si="184"/>
        <v>0</v>
      </c>
      <c r="BX164" s="46"/>
      <c r="BY164" s="46">
        <f t="shared" si="262"/>
        <v>0</v>
      </c>
      <c r="BZ164" s="46"/>
    </row>
    <row r="165" spans="1:78" ht="32.25" outlineLevel="3" collapsed="1" thickBot="1" x14ac:dyDescent="0.25">
      <c r="A165" s="33" t="s">
        <v>93</v>
      </c>
      <c r="B165" s="34">
        <f t="shared" si="263"/>
        <v>15</v>
      </c>
      <c r="C165" s="35" t="s">
        <v>94</v>
      </c>
      <c r="D165" s="48">
        <v>2129675000</v>
      </c>
      <c r="E165" s="48"/>
      <c r="F165" s="49"/>
      <c r="G165" s="48">
        <f t="shared" si="207"/>
        <v>2129675000</v>
      </c>
      <c r="H165" s="37"/>
      <c r="I165" s="38"/>
      <c r="J165" s="39">
        <f>SUM(J166)</f>
        <v>2117950000</v>
      </c>
      <c r="K165" s="39">
        <f>SUM(K166)</f>
        <v>0</v>
      </c>
      <c r="L165" s="39">
        <f>SUM(L166)</f>
        <v>0</v>
      </c>
      <c r="M165" s="39">
        <f>SUM(M166)</f>
        <v>0</v>
      </c>
      <c r="N165" s="39">
        <f>SUM(N166)</f>
        <v>0</v>
      </c>
      <c r="O165" s="39">
        <f t="shared" si="214"/>
        <v>2117950000</v>
      </c>
      <c r="P165" s="40">
        <f t="shared" si="208"/>
        <v>-11725000</v>
      </c>
      <c r="Q165" s="38"/>
      <c r="R165" s="39">
        <f>SUM(R166)</f>
        <v>2117950000</v>
      </c>
      <c r="S165" s="39">
        <f>SUM(S166)</f>
        <v>0</v>
      </c>
      <c r="T165" s="39">
        <f>SUM(T166)</f>
        <v>0</v>
      </c>
      <c r="U165" s="39">
        <f>SUM(U166)</f>
        <v>0</v>
      </c>
      <c r="V165" s="39">
        <f>SUM(V166)</f>
        <v>0</v>
      </c>
      <c r="W165" s="39">
        <f t="shared" si="215"/>
        <v>2117950000</v>
      </c>
      <c r="X165" s="38"/>
      <c r="Y165" s="39">
        <v>2813182200</v>
      </c>
      <c r="Z165" s="39">
        <f>SUM(Z166)</f>
        <v>0</v>
      </c>
      <c r="AA165" s="39">
        <f>SUM(AA166)</f>
        <v>0</v>
      </c>
      <c r="AB165" s="39">
        <f>SUM(AB166)</f>
        <v>0</v>
      </c>
      <c r="AC165" s="39">
        <f>SUM(AC166)</f>
        <v>0</v>
      </c>
      <c r="AD165" s="39">
        <f t="shared" si="179"/>
        <v>2813182200</v>
      </c>
      <c r="AE165" s="39">
        <f>2813182200-683507200</f>
        <v>2129675000</v>
      </c>
      <c r="AF165" s="39">
        <f t="shared" ref="AF165:AL165" si="323">SUM(AF166)</f>
        <v>0</v>
      </c>
      <c r="AG165" s="39">
        <f t="shared" si="323"/>
        <v>0</v>
      </c>
      <c r="AH165" s="39">
        <f t="shared" si="323"/>
        <v>0</v>
      </c>
      <c r="AI165" s="39">
        <f t="shared" si="323"/>
        <v>0</v>
      </c>
      <c r="AJ165" s="39">
        <f t="shared" si="323"/>
        <v>0</v>
      </c>
      <c r="AK165" s="39">
        <f t="shared" si="323"/>
        <v>0</v>
      </c>
      <c r="AL165" s="39">
        <f t="shared" si="323"/>
        <v>0</v>
      </c>
      <c r="AM165" s="39">
        <f t="shared" si="180"/>
        <v>2129675000</v>
      </c>
      <c r="AN165" s="39">
        <f>2813182200-683507200</f>
        <v>2129675000</v>
      </c>
      <c r="AO165" s="39">
        <f t="shared" ref="AO165:AU165" si="324">SUM(AO166)</f>
        <v>0</v>
      </c>
      <c r="AP165" s="39">
        <f t="shared" si="324"/>
        <v>0</v>
      </c>
      <c r="AQ165" s="39">
        <f t="shared" si="324"/>
        <v>0</v>
      </c>
      <c r="AR165" s="39">
        <f t="shared" si="324"/>
        <v>0</v>
      </c>
      <c r="AS165" s="39">
        <f t="shared" si="324"/>
        <v>0</v>
      </c>
      <c r="AT165" s="39">
        <f t="shared" si="324"/>
        <v>0</v>
      </c>
      <c r="AU165" s="39">
        <f t="shared" si="324"/>
        <v>0</v>
      </c>
      <c r="AV165" s="39">
        <f t="shared" si="181"/>
        <v>2129675000</v>
      </c>
      <c r="AW165" s="39">
        <f>2813182200-683507200+82000000</f>
        <v>2211675000</v>
      </c>
      <c r="AX165" s="39">
        <f t="shared" ref="AX165:BD165" si="325">SUM(AX166)</f>
        <v>0</v>
      </c>
      <c r="AY165" s="39">
        <f t="shared" si="325"/>
        <v>0</v>
      </c>
      <c r="AZ165" s="39">
        <f t="shared" si="325"/>
        <v>0</v>
      </c>
      <c r="BA165" s="39">
        <f t="shared" si="325"/>
        <v>0</v>
      </c>
      <c r="BB165" s="39">
        <f t="shared" si="325"/>
        <v>0</v>
      </c>
      <c r="BC165" s="39">
        <f t="shared" si="325"/>
        <v>0</v>
      </c>
      <c r="BD165" s="39">
        <f t="shared" si="325"/>
        <v>0</v>
      </c>
      <c r="BE165" s="39">
        <f t="shared" si="182"/>
        <v>2211675000</v>
      </c>
      <c r="BF165" s="39">
        <f>2813182200-683507200+82000000</f>
        <v>2211675000</v>
      </c>
      <c r="BG165" s="39">
        <f t="shared" ref="BG165:BM165" si="326">SUM(BG166)</f>
        <v>0</v>
      </c>
      <c r="BH165" s="39">
        <f t="shared" si="326"/>
        <v>0</v>
      </c>
      <c r="BI165" s="39">
        <f t="shared" si="326"/>
        <v>0</v>
      </c>
      <c r="BJ165" s="39">
        <f t="shared" si="326"/>
        <v>0</v>
      </c>
      <c r="BK165" s="39">
        <f t="shared" si="326"/>
        <v>0</v>
      </c>
      <c r="BL165" s="39">
        <f t="shared" si="326"/>
        <v>0</v>
      </c>
      <c r="BM165" s="39">
        <f t="shared" si="326"/>
        <v>0</v>
      </c>
      <c r="BN165" s="39">
        <f t="shared" si="183"/>
        <v>2211675000</v>
      </c>
      <c r="BO165" s="39">
        <f>2813182200-683507200+82000000</f>
        <v>2211675000</v>
      </c>
      <c r="BP165" s="39">
        <f t="shared" ref="BP165:BV165" si="327">SUM(BP166)</f>
        <v>0</v>
      </c>
      <c r="BQ165" s="39">
        <f t="shared" si="327"/>
        <v>0</v>
      </c>
      <c r="BR165" s="39">
        <f t="shared" si="327"/>
        <v>0</v>
      </c>
      <c r="BS165" s="39">
        <f t="shared" si="327"/>
        <v>0</v>
      </c>
      <c r="BT165" s="39">
        <f t="shared" si="327"/>
        <v>0</v>
      </c>
      <c r="BU165" s="39">
        <f t="shared" si="327"/>
        <v>0</v>
      </c>
      <c r="BV165" s="39">
        <f t="shared" si="327"/>
        <v>0</v>
      </c>
      <c r="BW165" s="39">
        <f t="shared" si="184"/>
        <v>2211675000</v>
      </c>
      <c r="BX165" s="39">
        <f>BW165</f>
        <v>2211675000</v>
      </c>
      <c r="BY165" s="39">
        <f t="shared" si="262"/>
        <v>0</v>
      </c>
      <c r="BZ165" s="39"/>
    </row>
    <row r="166" spans="1:78" ht="15.75" hidden="1" outlineLevel="4" thickBot="1" x14ac:dyDescent="0.25">
      <c r="A166" s="41"/>
      <c r="B166" s="42">
        <f t="shared" si="263"/>
        <v>0</v>
      </c>
      <c r="C166" s="43"/>
      <c r="D166" s="43"/>
      <c r="E166" s="43"/>
      <c r="F166" s="43"/>
      <c r="G166" s="43">
        <f t="shared" si="207"/>
        <v>0</v>
      </c>
      <c r="H166" s="44" t="s">
        <v>26</v>
      </c>
      <c r="I166" s="45">
        <v>38</v>
      </c>
      <c r="J166" s="46">
        <v>2117950000</v>
      </c>
      <c r="K166" s="46"/>
      <c r="L166" s="46"/>
      <c r="M166" s="46"/>
      <c r="N166" s="46"/>
      <c r="O166" s="46">
        <f t="shared" si="214"/>
        <v>2117950000</v>
      </c>
      <c r="P166" s="47">
        <f t="shared" si="208"/>
        <v>2117950000</v>
      </c>
      <c r="Q166" s="45">
        <f>39-1</f>
        <v>38</v>
      </c>
      <c r="R166" s="46">
        <f>2181000000-63050000</f>
        <v>2117950000</v>
      </c>
      <c r="S166" s="46"/>
      <c r="T166" s="46"/>
      <c r="U166" s="46"/>
      <c r="V166" s="46"/>
      <c r="W166" s="46">
        <f t="shared" si="215"/>
        <v>2117950000</v>
      </c>
      <c r="X166" s="45"/>
      <c r="Y166" s="46"/>
      <c r="Z166" s="46"/>
      <c r="AA166" s="46"/>
      <c r="AB166" s="46"/>
      <c r="AC166" s="46"/>
      <c r="AD166" s="46">
        <f t="shared" si="179"/>
        <v>0</v>
      </c>
      <c r="AE166" s="46"/>
      <c r="AF166" s="46"/>
      <c r="AG166" s="46"/>
      <c r="AH166" s="46"/>
      <c r="AI166" s="46"/>
      <c r="AJ166" s="46"/>
      <c r="AK166" s="46"/>
      <c r="AL166" s="46"/>
      <c r="AM166" s="46">
        <f t="shared" si="180"/>
        <v>0</v>
      </c>
      <c r="AN166" s="46"/>
      <c r="AO166" s="46"/>
      <c r="AP166" s="46"/>
      <c r="AQ166" s="46"/>
      <c r="AR166" s="46"/>
      <c r="AS166" s="46"/>
      <c r="AT166" s="46"/>
      <c r="AU166" s="46"/>
      <c r="AV166" s="46">
        <f t="shared" si="181"/>
        <v>0</v>
      </c>
      <c r="AW166" s="46"/>
      <c r="AX166" s="46"/>
      <c r="AY166" s="46"/>
      <c r="AZ166" s="46"/>
      <c r="BA166" s="46"/>
      <c r="BB166" s="46"/>
      <c r="BC166" s="46"/>
      <c r="BD166" s="46"/>
      <c r="BE166" s="46">
        <f t="shared" si="182"/>
        <v>0</v>
      </c>
      <c r="BF166" s="46"/>
      <c r="BG166" s="46"/>
      <c r="BH166" s="46"/>
      <c r="BI166" s="46"/>
      <c r="BJ166" s="46"/>
      <c r="BK166" s="46"/>
      <c r="BL166" s="46"/>
      <c r="BM166" s="46"/>
      <c r="BN166" s="46">
        <f t="shared" si="183"/>
        <v>0</v>
      </c>
      <c r="BO166" s="46"/>
      <c r="BP166" s="46"/>
      <c r="BQ166" s="46"/>
      <c r="BR166" s="46"/>
      <c r="BS166" s="46"/>
      <c r="BT166" s="46"/>
      <c r="BU166" s="46"/>
      <c r="BV166" s="46"/>
      <c r="BW166" s="46">
        <f t="shared" si="184"/>
        <v>0</v>
      </c>
      <c r="BX166" s="46"/>
      <c r="BY166" s="46">
        <f t="shared" si="262"/>
        <v>0</v>
      </c>
      <c r="BZ166" s="46"/>
    </row>
    <row r="167" spans="1:78" ht="32.25" outlineLevel="3" collapsed="1" thickBot="1" x14ac:dyDescent="0.25">
      <c r="A167" s="33" t="s">
        <v>84</v>
      </c>
      <c r="B167" s="34">
        <f t="shared" si="263"/>
        <v>15</v>
      </c>
      <c r="C167" s="35" t="s">
        <v>85</v>
      </c>
      <c r="D167" s="48">
        <v>109900000</v>
      </c>
      <c r="E167" s="48"/>
      <c r="F167" s="49"/>
      <c r="G167" s="48">
        <f t="shared" si="207"/>
        <v>109900000</v>
      </c>
      <c r="H167" s="37"/>
      <c r="I167" s="38"/>
      <c r="J167" s="39">
        <f>SUM(J168)</f>
        <v>105300000</v>
      </c>
      <c r="K167" s="39">
        <f>SUM(K168)</f>
        <v>0</v>
      </c>
      <c r="L167" s="39">
        <f>SUM(L168)</f>
        <v>0</v>
      </c>
      <c r="M167" s="39">
        <f>SUM(M168)</f>
        <v>0</v>
      </c>
      <c r="N167" s="39">
        <f>SUM(N168)</f>
        <v>0</v>
      </c>
      <c r="O167" s="39">
        <f t="shared" si="214"/>
        <v>105300000</v>
      </c>
      <c r="P167" s="40">
        <f t="shared" si="208"/>
        <v>-4600000</v>
      </c>
      <c r="Q167" s="38"/>
      <c r="R167" s="39">
        <f>SUM(R168)</f>
        <v>105300000</v>
      </c>
      <c r="S167" s="39">
        <f>SUM(S168)</f>
        <v>0</v>
      </c>
      <c r="T167" s="39">
        <f>SUM(T168)</f>
        <v>0</v>
      </c>
      <c r="U167" s="39">
        <f>SUM(U168)</f>
        <v>0</v>
      </c>
      <c r="V167" s="39">
        <f>SUM(V168)</f>
        <v>0</v>
      </c>
      <c r="W167" s="39">
        <f t="shared" si="215"/>
        <v>105300000</v>
      </c>
      <c r="X167" s="38"/>
      <c r="Y167" s="39">
        <v>108500000</v>
      </c>
      <c r="Z167" s="39">
        <f>SUM(Z168)</f>
        <v>0</v>
      </c>
      <c r="AA167" s="39">
        <f>SUM(AA168)</f>
        <v>0</v>
      </c>
      <c r="AB167" s="39">
        <f>SUM(AB168)</f>
        <v>0</v>
      </c>
      <c r="AC167" s="39">
        <f>SUM(AC168)</f>
        <v>0</v>
      </c>
      <c r="AD167" s="39">
        <f t="shared" si="179"/>
        <v>108500000</v>
      </c>
      <c r="AE167" s="39">
        <v>108500000</v>
      </c>
      <c r="AF167" s="39">
        <f t="shared" ref="AF167:AL167" si="328">SUM(AF168)</f>
        <v>0</v>
      </c>
      <c r="AG167" s="39">
        <f t="shared" si="328"/>
        <v>0</v>
      </c>
      <c r="AH167" s="39">
        <f t="shared" si="328"/>
        <v>0</v>
      </c>
      <c r="AI167" s="39">
        <f t="shared" si="328"/>
        <v>0</v>
      </c>
      <c r="AJ167" s="39">
        <f t="shared" si="328"/>
        <v>0</v>
      </c>
      <c r="AK167" s="39">
        <f t="shared" si="328"/>
        <v>0</v>
      </c>
      <c r="AL167" s="39">
        <f t="shared" si="328"/>
        <v>0</v>
      </c>
      <c r="AM167" s="39">
        <f t="shared" si="180"/>
        <v>108500000</v>
      </c>
      <c r="AN167" s="39">
        <v>108500000</v>
      </c>
      <c r="AO167" s="39">
        <f t="shared" ref="AO167:AU167" si="329">SUM(AO168)</f>
        <v>0</v>
      </c>
      <c r="AP167" s="39">
        <f t="shared" si="329"/>
        <v>0</v>
      </c>
      <c r="AQ167" s="39">
        <f t="shared" si="329"/>
        <v>0</v>
      </c>
      <c r="AR167" s="39">
        <f t="shared" si="329"/>
        <v>0</v>
      </c>
      <c r="AS167" s="39">
        <f t="shared" si="329"/>
        <v>0</v>
      </c>
      <c r="AT167" s="39">
        <f t="shared" si="329"/>
        <v>0</v>
      </c>
      <c r="AU167" s="39">
        <f t="shared" si="329"/>
        <v>0</v>
      </c>
      <c r="AV167" s="39">
        <f t="shared" si="181"/>
        <v>108500000</v>
      </c>
      <c r="AW167" s="39">
        <f>108500000+3600000</f>
        <v>112100000</v>
      </c>
      <c r="AX167" s="39">
        <f t="shared" ref="AX167:BD167" si="330">SUM(AX168)</f>
        <v>0</v>
      </c>
      <c r="AY167" s="39">
        <f t="shared" si="330"/>
        <v>0</v>
      </c>
      <c r="AZ167" s="39">
        <f t="shared" si="330"/>
        <v>0</v>
      </c>
      <c r="BA167" s="39">
        <f t="shared" si="330"/>
        <v>0</v>
      </c>
      <c r="BB167" s="39">
        <f t="shared" si="330"/>
        <v>0</v>
      </c>
      <c r="BC167" s="39">
        <f t="shared" si="330"/>
        <v>0</v>
      </c>
      <c r="BD167" s="39">
        <f t="shared" si="330"/>
        <v>0</v>
      </c>
      <c r="BE167" s="39">
        <f t="shared" si="182"/>
        <v>112100000</v>
      </c>
      <c r="BF167" s="39">
        <f>108500000+3600000</f>
        <v>112100000</v>
      </c>
      <c r="BG167" s="39">
        <f t="shared" ref="BG167:BM167" si="331">SUM(BG168)</f>
        <v>0</v>
      </c>
      <c r="BH167" s="39">
        <f t="shared" si="331"/>
        <v>0</v>
      </c>
      <c r="BI167" s="39">
        <f t="shared" si="331"/>
        <v>0</v>
      </c>
      <c r="BJ167" s="39">
        <f t="shared" si="331"/>
        <v>0</v>
      </c>
      <c r="BK167" s="39">
        <f t="shared" si="331"/>
        <v>0</v>
      </c>
      <c r="BL167" s="39">
        <f t="shared" si="331"/>
        <v>0</v>
      </c>
      <c r="BM167" s="39">
        <f t="shared" si="331"/>
        <v>0</v>
      </c>
      <c r="BN167" s="39">
        <f t="shared" si="183"/>
        <v>112100000</v>
      </c>
      <c r="BO167" s="39">
        <f>108500000+3600000</f>
        <v>112100000</v>
      </c>
      <c r="BP167" s="39">
        <f t="shared" ref="BP167:BV167" si="332">SUM(BP168)</f>
        <v>0</v>
      </c>
      <c r="BQ167" s="39">
        <f t="shared" si="332"/>
        <v>0</v>
      </c>
      <c r="BR167" s="39">
        <f t="shared" si="332"/>
        <v>0</v>
      </c>
      <c r="BS167" s="39">
        <f t="shared" si="332"/>
        <v>0</v>
      </c>
      <c r="BT167" s="39">
        <f t="shared" si="332"/>
        <v>0</v>
      </c>
      <c r="BU167" s="39">
        <f t="shared" si="332"/>
        <v>0</v>
      </c>
      <c r="BV167" s="39">
        <f t="shared" si="332"/>
        <v>0</v>
      </c>
      <c r="BW167" s="39">
        <f t="shared" si="184"/>
        <v>112100000</v>
      </c>
      <c r="BX167" s="39">
        <f>BW167</f>
        <v>112100000</v>
      </c>
      <c r="BY167" s="39">
        <f t="shared" si="262"/>
        <v>0</v>
      </c>
      <c r="BZ167" s="39"/>
    </row>
    <row r="168" spans="1:78" ht="15.75" hidden="1" outlineLevel="4" thickBot="1" x14ac:dyDescent="0.25">
      <c r="A168" s="41"/>
      <c r="B168" s="42">
        <f t="shared" si="263"/>
        <v>0</v>
      </c>
      <c r="C168" s="43"/>
      <c r="D168" s="43"/>
      <c r="E168" s="43"/>
      <c r="F168" s="43"/>
      <c r="G168" s="43">
        <f t="shared" si="207"/>
        <v>0</v>
      </c>
      <c r="H168" s="44" t="s">
        <v>26</v>
      </c>
      <c r="I168" s="45">
        <v>1</v>
      </c>
      <c r="J168" s="46">
        <v>105300000</v>
      </c>
      <c r="K168" s="46"/>
      <c r="L168" s="46"/>
      <c r="M168" s="46"/>
      <c r="N168" s="46"/>
      <c r="O168" s="46">
        <f t="shared" si="214"/>
        <v>105300000</v>
      </c>
      <c r="P168" s="47">
        <f t="shared" si="208"/>
        <v>105300000</v>
      </c>
      <c r="Q168" s="45">
        <v>1</v>
      </c>
      <c r="R168" s="46">
        <f>108500000-3200000</f>
        <v>105300000</v>
      </c>
      <c r="S168" s="46"/>
      <c r="T168" s="46"/>
      <c r="U168" s="46"/>
      <c r="V168" s="46"/>
      <c r="W168" s="46">
        <f t="shared" si="215"/>
        <v>105300000</v>
      </c>
      <c r="X168" s="45">
        <v>1</v>
      </c>
      <c r="Y168" s="46"/>
      <c r="Z168" s="46"/>
      <c r="AA168" s="46"/>
      <c r="AB168" s="46"/>
      <c r="AC168" s="46"/>
      <c r="AD168" s="46">
        <f t="shared" si="179"/>
        <v>0</v>
      </c>
      <c r="AE168" s="46"/>
      <c r="AF168" s="46"/>
      <c r="AG168" s="46"/>
      <c r="AH168" s="46"/>
      <c r="AI168" s="46"/>
      <c r="AJ168" s="46"/>
      <c r="AK168" s="46"/>
      <c r="AL168" s="46"/>
      <c r="AM168" s="46">
        <f t="shared" si="180"/>
        <v>0</v>
      </c>
      <c r="AN168" s="46"/>
      <c r="AO168" s="46"/>
      <c r="AP168" s="46"/>
      <c r="AQ168" s="46"/>
      <c r="AR168" s="46"/>
      <c r="AS168" s="46"/>
      <c r="AT168" s="46"/>
      <c r="AU168" s="46"/>
      <c r="AV168" s="46">
        <f t="shared" si="181"/>
        <v>0</v>
      </c>
      <c r="AW168" s="46"/>
      <c r="AX168" s="46"/>
      <c r="AY168" s="46"/>
      <c r="AZ168" s="46"/>
      <c r="BA168" s="46"/>
      <c r="BB168" s="46"/>
      <c r="BC168" s="46"/>
      <c r="BD168" s="46"/>
      <c r="BE168" s="46">
        <f t="shared" si="182"/>
        <v>0</v>
      </c>
      <c r="BF168" s="46"/>
      <c r="BG168" s="46"/>
      <c r="BH168" s="46"/>
      <c r="BI168" s="46"/>
      <c r="BJ168" s="46"/>
      <c r="BK168" s="46"/>
      <c r="BL168" s="46"/>
      <c r="BM168" s="46"/>
      <c r="BN168" s="46">
        <f t="shared" si="183"/>
        <v>0</v>
      </c>
      <c r="BO168" s="46"/>
      <c r="BP168" s="46"/>
      <c r="BQ168" s="46"/>
      <c r="BR168" s="46"/>
      <c r="BS168" s="46"/>
      <c r="BT168" s="46"/>
      <c r="BU168" s="46"/>
      <c r="BV168" s="46"/>
      <c r="BW168" s="46">
        <f t="shared" si="184"/>
        <v>0</v>
      </c>
      <c r="BX168" s="46"/>
      <c r="BY168" s="46">
        <f t="shared" si="262"/>
        <v>0</v>
      </c>
      <c r="BZ168" s="46"/>
    </row>
    <row r="169" spans="1:78" ht="48" outlineLevel="3" collapsed="1" thickBot="1" x14ac:dyDescent="0.25">
      <c r="A169" s="33" t="s">
        <v>86</v>
      </c>
      <c r="B169" s="34">
        <f t="shared" si="263"/>
        <v>15</v>
      </c>
      <c r="C169" s="35" t="s">
        <v>87</v>
      </c>
      <c r="D169" s="48">
        <v>35500000</v>
      </c>
      <c r="E169" s="48"/>
      <c r="F169" s="49"/>
      <c r="G169" s="48">
        <f t="shared" si="207"/>
        <v>35500000</v>
      </c>
      <c r="H169" s="37"/>
      <c r="I169" s="38"/>
      <c r="J169" s="39">
        <f>SUM(J170)</f>
        <v>25000000</v>
      </c>
      <c r="K169" s="39">
        <f>SUM(K170)</f>
        <v>0</v>
      </c>
      <c r="L169" s="39">
        <f>SUM(L170)</f>
        <v>0</v>
      </c>
      <c r="M169" s="39">
        <f>SUM(M170)</f>
        <v>0</v>
      </c>
      <c r="N169" s="39">
        <f>SUM(N170)</f>
        <v>0</v>
      </c>
      <c r="O169" s="39">
        <f t="shared" si="214"/>
        <v>25000000</v>
      </c>
      <c r="P169" s="40">
        <f t="shared" si="208"/>
        <v>-10500000</v>
      </c>
      <c r="Q169" s="38"/>
      <c r="R169" s="39">
        <f>SUM(R170)</f>
        <v>25000000</v>
      </c>
      <c r="S169" s="39">
        <f>SUM(S170)</f>
        <v>0</v>
      </c>
      <c r="T169" s="39">
        <f>SUM(T170)</f>
        <v>0</v>
      </c>
      <c r="U169" s="39">
        <f>SUM(U170)</f>
        <v>0</v>
      </c>
      <c r="V169" s="39">
        <f>SUM(V170)</f>
        <v>0</v>
      </c>
      <c r="W169" s="39">
        <f t="shared" si="215"/>
        <v>25000000</v>
      </c>
      <c r="X169" s="38"/>
      <c r="Y169" s="39">
        <v>25750000</v>
      </c>
      <c r="Z169" s="39">
        <f>SUM(Z170)</f>
        <v>0</v>
      </c>
      <c r="AA169" s="39">
        <f>SUM(AA170)</f>
        <v>0</v>
      </c>
      <c r="AB169" s="39">
        <f>SUM(AB170)</f>
        <v>0</v>
      </c>
      <c r="AC169" s="39">
        <f>SUM(AC170)</f>
        <v>0</v>
      </c>
      <c r="AD169" s="39">
        <f t="shared" ref="AD169:AD170" si="333">SUM(Y169:AC169)</f>
        <v>25750000</v>
      </c>
      <c r="AE169" s="39">
        <v>25750000</v>
      </c>
      <c r="AF169" s="39">
        <f t="shared" ref="AF169:AL169" si="334">SUM(AF170)</f>
        <v>0</v>
      </c>
      <c r="AG169" s="39">
        <f t="shared" si="334"/>
        <v>0</v>
      </c>
      <c r="AH169" s="39">
        <f t="shared" si="334"/>
        <v>0</v>
      </c>
      <c r="AI169" s="39">
        <f t="shared" si="334"/>
        <v>0</v>
      </c>
      <c r="AJ169" s="39">
        <f t="shared" si="334"/>
        <v>0</v>
      </c>
      <c r="AK169" s="39">
        <f t="shared" si="334"/>
        <v>0</v>
      </c>
      <c r="AL169" s="39">
        <f t="shared" si="334"/>
        <v>0</v>
      </c>
      <c r="AM169" s="39">
        <f t="shared" ref="AM169:AM170" si="335">SUM(AE169:AL169)</f>
        <v>25750000</v>
      </c>
      <c r="AN169" s="39">
        <v>25750000</v>
      </c>
      <c r="AO169" s="39">
        <f t="shared" ref="AO169:AU169" si="336">SUM(AO170)</f>
        <v>0</v>
      </c>
      <c r="AP169" s="39">
        <f t="shared" si="336"/>
        <v>0</v>
      </c>
      <c r="AQ169" s="39">
        <f t="shared" si="336"/>
        <v>0</v>
      </c>
      <c r="AR169" s="39">
        <f t="shared" si="336"/>
        <v>0</v>
      </c>
      <c r="AS169" s="39">
        <f t="shared" si="336"/>
        <v>0</v>
      </c>
      <c r="AT169" s="39">
        <f t="shared" si="336"/>
        <v>0</v>
      </c>
      <c r="AU169" s="39">
        <f t="shared" si="336"/>
        <v>0</v>
      </c>
      <c r="AV169" s="39">
        <f t="shared" ref="AV169:AV170" si="337">SUM(AN169:AU169)</f>
        <v>25750000</v>
      </c>
      <c r="AW169" s="39">
        <v>25750000</v>
      </c>
      <c r="AX169" s="39">
        <f t="shared" ref="AX169:BD169" si="338">SUM(AX170)</f>
        <v>0</v>
      </c>
      <c r="AY169" s="39">
        <f t="shared" si="338"/>
        <v>0</v>
      </c>
      <c r="AZ169" s="39">
        <f t="shared" si="338"/>
        <v>0</v>
      </c>
      <c r="BA169" s="39">
        <f t="shared" si="338"/>
        <v>0</v>
      </c>
      <c r="BB169" s="39">
        <f t="shared" si="338"/>
        <v>0</v>
      </c>
      <c r="BC169" s="39">
        <f t="shared" si="338"/>
        <v>0</v>
      </c>
      <c r="BD169" s="39">
        <f t="shared" si="338"/>
        <v>0</v>
      </c>
      <c r="BE169" s="39">
        <f t="shared" ref="BE169:BE170" si="339">SUM(AW169:BD169)</f>
        <v>25750000</v>
      </c>
      <c r="BF169" s="39">
        <v>25750000</v>
      </c>
      <c r="BG169" s="39">
        <f t="shared" ref="BG169:BM169" si="340">SUM(BG170)</f>
        <v>0</v>
      </c>
      <c r="BH169" s="39">
        <f t="shared" si="340"/>
        <v>0</v>
      </c>
      <c r="BI169" s="39">
        <f t="shared" si="340"/>
        <v>0</v>
      </c>
      <c r="BJ169" s="39">
        <f t="shared" si="340"/>
        <v>0</v>
      </c>
      <c r="BK169" s="39">
        <f t="shared" si="340"/>
        <v>0</v>
      </c>
      <c r="BL169" s="39">
        <f t="shared" si="340"/>
        <v>0</v>
      </c>
      <c r="BM169" s="39">
        <f t="shared" si="340"/>
        <v>0</v>
      </c>
      <c r="BN169" s="39">
        <f t="shared" ref="BN169:BN170" si="341">SUM(BF169:BM169)</f>
        <v>25750000</v>
      </c>
      <c r="BO169" s="39">
        <v>25750000</v>
      </c>
      <c r="BP169" s="39">
        <f t="shared" ref="BP169:BV169" si="342">SUM(BP170)</f>
        <v>0</v>
      </c>
      <c r="BQ169" s="39">
        <f t="shared" si="342"/>
        <v>0</v>
      </c>
      <c r="BR169" s="39">
        <f t="shared" si="342"/>
        <v>0</v>
      </c>
      <c r="BS169" s="39">
        <f t="shared" si="342"/>
        <v>0</v>
      </c>
      <c r="BT169" s="39">
        <f t="shared" si="342"/>
        <v>0</v>
      </c>
      <c r="BU169" s="39">
        <f t="shared" si="342"/>
        <v>0</v>
      </c>
      <c r="BV169" s="39">
        <f t="shared" si="342"/>
        <v>0</v>
      </c>
      <c r="BW169" s="39">
        <f t="shared" ref="BW169:BW170" si="343">SUM(BO169:BV169)</f>
        <v>25750000</v>
      </c>
      <c r="BX169" s="39">
        <f>BW169</f>
        <v>25750000</v>
      </c>
      <c r="BY169" s="39">
        <f t="shared" si="262"/>
        <v>0</v>
      </c>
      <c r="BZ169" s="39"/>
    </row>
    <row r="170" spans="1:78" ht="15.75" hidden="1" outlineLevel="4" thickBot="1" x14ac:dyDescent="0.25">
      <c r="A170" s="41"/>
      <c r="B170" s="42">
        <f t="shared" si="263"/>
        <v>0</v>
      </c>
      <c r="C170" s="43"/>
      <c r="D170" s="43"/>
      <c r="E170" s="43"/>
      <c r="F170" s="43"/>
      <c r="G170" s="43">
        <f t="shared" si="207"/>
        <v>0</v>
      </c>
      <c r="H170" s="44" t="s">
        <v>42</v>
      </c>
      <c r="I170" s="45">
        <v>12</v>
      </c>
      <c r="J170" s="46">
        <v>25000000</v>
      </c>
      <c r="K170" s="46"/>
      <c r="L170" s="46"/>
      <c r="M170" s="46"/>
      <c r="N170" s="46"/>
      <c r="O170" s="46">
        <f t="shared" si="214"/>
        <v>25000000</v>
      </c>
      <c r="P170" s="47">
        <f t="shared" si="208"/>
        <v>25000000</v>
      </c>
      <c r="Q170" s="45">
        <v>12</v>
      </c>
      <c r="R170" s="46">
        <f>25750000-750000</f>
        <v>25000000</v>
      </c>
      <c r="S170" s="46"/>
      <c r="T170" s="46"/>
      <c r="U170" s="46"/>
      <c r="V170" s="46"/>
      <c r="W170" s="46">
        <f t="shared" si="215"/>
        <v>25000000</v>
      </c>
      <c r="X170" s="45">
        <v>12</v>
      </c>
      <c r="Y170" s="46"/>
      <c r="Z170" s="46"/>
      <c r="AA170" s="46"/>
      <c r="AB170" s="46"/>
      <c r="AC170" s="46"/>
      <c r="AD170" s="46">
        <f t="shared" si="333"/>
        <v>0</v>
      </c>
      <c r="AE170" s="46"/>
      <c r="AF170" s="46"/>
      <c r="AG170" s="46"/>
      <c r="AH170" s="46"/>
      <c r="AI170" s="46"/>
      <c r="AJ170" s="46"/>
      <c r="AK170" s="46"/>
      <c r="AL170" s="46"/>
      <c r="AM170" s="46">
        <f t="shared" si="335"/>
        <v>0</v>
      </c>
      <c r="AN170" s="46"/>
      <c r="AO170" s="46"/>
      <c r="AP170" s="46"/>
      <c r="AQ170" s="46"/>
      <c r="AR170" s="46"/>
      <c r="AS170" s="46"/>
      <c r="AT170" s="46"/>
      <c r="AU170" s="46"/>
      <c r="AV170" s="46">
        <f t="shared" si="337"/>
        <v>0</v>
      </c>
      <c r="AW170" s="46"/>
      <c r="AX170" s="46"/>
      <c r="AY170" s="46"/>
      <c r="AZ170" s="46"/>
      <c r="BA170" s="46"/>
      <c r="BB170" s="46"/>
      <c r="BC170" s="46"/>
      <c r="BD170" s="46"/>
      <c r="BE170" s="46">
        <f t="shared" si="339"/>
        <v>0</v>
      </c>
      <c r="BF170" s="46"/>
      <c r="BG170" s="46"/>
      <c r="BH170" s="46"/>
      <c r="BI170" s="46"/>
      <c r="BJ170" s="46"/>
      <c r="BK170" s="46"/>
      <c r="BL170" s="46"/>
      <c r="BM170" s="46"/>
      <c r="BN170" s="46">
        <f t="shared" si="341"/>
        <v>0</v>
      </c>
      <c r="BO170" s="46"/>
      <c r="BP170" s="46"/>
      <c r="BQ170" s="46"/>
      <c r="BR170" s="46"/>
      <c r="BS170" s="46"/>
      <c r="BT170" s="46"/>
      <c r="BU170" s="46"/>
      <c r="BV170" s="46"/>
      <c r="BW170" s="46">
        <f t="shared" si="343"/>
        <v>0</v>
      </c>
      <c r="BX170" s="46"/>
      <c r="BY170" s="46">
        <f t="shared" si="262"/>
        <v>0</v>
      </c>
      <c r="BZ170" s="46"/>
    </row>
  </sheetData>
  <autoFilter ref="A3:BX170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2022-05-26T08:14:31Z</dcterms:modified>
</cp:coreProperties>
</file>